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4DEEEE0-A97F-46B9-A0D0-830E0C70B1FB}" xr6:coauthVersionLast="45" xr6:coauthVersionMax="45" xr10:uidLastSave="{00000000-0000-0000-0000-000000000000}"/>
  <bookViews>
    <workbookView xWindow="3450" yWindow="67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34" i="1" l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B37" i="1" s="1"/>
  <c r="D40" i="1" l="1"/>
  <c r="B39" i="1"/>
  <c r="D37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<sst xmlns="http://schemas.openxmlformats.org/spreadsheetml/2006/main" count="79" uniqueCount="68">
  <si>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</si>
  <si>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</si>
  <si>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</si>
  <si>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</si>
  <si>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</si>
  <si>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</si>
  <si>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</si>
  <si>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</si>
  <si>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</si>
  <si>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</si>
  <si>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</si>
  <si>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</si>
  <si>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</si>
  <si>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</si>
  <si>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</si>
  <si>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</si>
  <si>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</si>
  <si>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</si>
  <si>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</si>
  <si>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</si>
  <si>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</si>
  <si>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</si>
  <si>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</si>
  <si>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</si>
  <si>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</si>
  <si>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</si>
  <si>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</si>
  <si>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</si>
  <si>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</si>
  <si>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</si>
  <si>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</si>
  <si>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</si>
  <si>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</si>
  <si>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</si>
  <si>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</si>
  <si>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</si>
  <si>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</si>
  <si>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</si>
  <si>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</si>
  <si>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</si>
  <si>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</si>
  <si>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</si>
  <si>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</si>
  <si>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</si>
  <si>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</si>
  <si>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</si>
  <si>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</si>
  <si>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</si>
  <si>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</si>
  <si>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</si>
  <si>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</si>
  <si>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</si>
  <si>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 xml:space="preserve">전화번호: </t>
    <phoneticPr fontId="1" type="noConversion"/>
  </si>
  <si>
    <t>납품일자: 2019년  12 월    일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</si>
  <si>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</si>
  <si>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</si>
  <si>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AMD 라이젠 5 2600 (피나클 릿지)(정품)</t>
    <phoneticPr fontId="1" type="noConversion"/>
  </si>
  <si>
    <t>삼성전자 DDR4 16G PC4-21300(정품)</t>
    <phoneticPr fontId="1" type="noConversion"/>
  </si>
  <si>
    <t>삼성전자 970 EVO Plus M.2 2280(250GB)</t>
    <phoneticPr fontId="1" type="noConversion"/>
  </si>
  <si>
    <t>/</t>
    <phoneticPr fontId="1" type="noConversion"/>
  </si>
  <si>
    <t>ABKO NCORE 식스팬 풀 아크릴 LUNAR</t>
    <phoneticPr fontId="1" type="noConversion"/>
  </si>
  <si>
    <t>SAPPHIRE 라데온 RX 570 PULSE Optimized OC D5 4GB Dual-X  중고</t>
    <phoneticPr fontId="1" type="noConversion"/>
  </si>
  <si>
    <t>잘만 EcoMax 600W 83+</t>
    <phoneticPr fontId="1" type="noConversion"/>
  </si>
  <si>
    <t>Western Digital WD 1TB BLUE WD10EZEX (SATA3/7200/64M)</t>
    <phoneticPr fontId="1" type="noConversion"/>
  </si>
  <si>
    <t>COLORFUL A320M-K PRO YV14 STCOM</t>
  </si>
  <si>
    <t>카드+현금</t>
  </si>
  <si>
    <t>견적일자: 2019년  12 월   29 일</t>
    <phoneticPr fontId="1" type="noConversion"/>
  </si>
  <si>
    <t>고객성명(회사명): 정유정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</si>
</sst>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 applyProtection="1">
      <alignment horizontal="right" vertical="center"/>
      <protection hidden="1"/>
    </xf>
    <xf numFmtId="178" fontId="4" fillId="2" borderId="13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67</v>
      </c>
      <c r="B1" s="33" t="s">
        <v>27</v>
      </c>
      <c r="C1" s="40"/>
      <c r="D1" s="41"/>
      <c r="E1" s="41"/>
      <c r="F1" s="42"/>
    </row>
    <row r="2" spans="1:7" ht="22.5" customHeight="1">
      <c r="A2" s="13" t="s">
        <v>52</v>
      </c>
      <c r="B2" s="34"/>
      <c r="C2" s="43"/>
      <c r="D2" s="44"/>
      <c r="E2" s="44"/>
      <c r="F2" s="45"/>
    </row>
    <row r="3" spans="1:7" ht="22.5" customHeight="1">
      <c r="A3" s="13" t="s">
        <v>66</v>
      </c>
      <c r="B3" s="13" t="s">
        <v>53</v>
      </c>
      <c r="C3" s="43"/>
      <c r="D3" s="44"/>
      <c r="E3" s="44"/>
      <c r="F3" s="45"/>
    </row>
    <row r="4" spans="1:7" ht="22.5" customHeight="1">
      <c r="A4" s="60" t="s">
        <v>25</v>
      </c>
      <c r="B4" s="61"/>
      <c r="C4" s="46"/>
      <c r="D4" s="47"/>
      <c r="E4" s="47"/>
      <c r="F4" s="48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7" t="s">
        <v>36</v>
      </c>
      <c r="B6" s="14" t="s">
        <v>56</v>
      </c>
      <c r="C6" s="3" t="s">
        <v>6</v>
      </c>
      <c r="D6" s="8">
        <v>157000</v>
      </c>
      <c r="E6" s="3">
        <v>1</v>
      </c>
      <c r="F6" s="8">
        <f>D6*E6</f>
        <v>157000</v>
      </c>
      <c r="G6" s="2"/>
    </row>
    <row r="7" spans="1:7" ht="24" customHeight="1">
      <c r="A7" s="38"/>
      <c r="B7" s="14" t="s">
        <v>64</v>
      </c>
      <c r="C7" s="3" t="s">
        <v>7</v>
      </c>
      <c r="D7" s="8">
        <v>60000</v>
      </c>
      <c r="E7" s="3">
        <v>1</v>
      </c>
      <c r="F7" s="8">
        <f t="shared" ref="F7:F20" si="0">D7*E7</f>
        <v>60000</v>
      </c>
      <c r="G7" s="2"/>
    </row>
    <row r="8" spans="1:7">
      <c r="A8" s="38"/>
      <c r="B8" s="14" t="s">
        <v>57</v>
      </c>
      <c r="C8" s="3" t="s">
        <v>8</v>
      </c>
      <c r="D8" s="8">
        <v>90000</v>
      </c>
      <c r="E8" s="3">
        <v>1</v>
      </c>
      <c r="F8" s="8">
        <f t="shared" si="0"/>
        <v>90000</v>
      </c>
      <c r="G8" s="2"/>
    </row>
    <row r="9" spans="1:7" ht="24">
      <c r="A9" s="38"/>
      <c r="B9" s="14" t="s">
        <v>61</v>
      </c>
      <c r="C9" s="3" t="s">
        <v>9</v>
      </c>
      <c r="D9" s="8">
        <v>120000</v>
      </c>
      <c r="E9" s="3">
        <v>1</v>
      </c>
      <c r="F9" s="8">
        <f t="shared" si="0"/>
        <v>120000</v>
      </c>
      <c r="G9" s="2"/>
    </row>
    <row r="10" spans="1:7" ht="24" customHeight="1">
      <c r="A10" s="38"/>
      <c r="B10" s="14" t="s">
        <v>58</v>
      </c>
      <c r="C10" s="3" t="s">
        <v>10</v>
      </c>
      <c r="D10" s="8">
        <v>106000</v>
      </c>
      <c r="E10" s="3">
        <v>1</v>
      </c>
      <c r="F10" s="8">
        <f t="shared" si="0"/>
        <v>106000</v>
      </c>
      <c r="G10" s="2"/>
    </row>
    <row r="11" spans="1:7" ht="24">
      <c r="A11" s="38"/>
      <c r="B11" s="14" t="s">
        <v>63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38"/>
      <c r="B12" s="14" t="s">
        <v>59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38"/>
      <c r="B13" s="11" t="s">
        <v>60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>
      <c r="A14" s="38"/>
      <c r="B14" s="11" t="s">
        <v>62</v>
      </c>
      <c r="C14" s="3" t="s">
        <v>14</v>
      </c>
      <c r="D14" s="8">
        <v>38000</v>
      </c>
      <c r="E14" s="3">
        <v>1</v>
      </c>
      <c r="F14" s="8">
        <f t="shared" si="0"/>
        <v>38000</v>
      </c>
      <c r="G14" s="2"/>
    </row>
    <row r="15" spans="1:7" ht="24" customHeight="1">
      <c r="A15" s="38"/>
      <c r="B15" s="11" t="s">
        <v>59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38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38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38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38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38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38"/>
      <c r="B21" s="62" t="s">
        <v>18</v>
      </c>
      <c r="C21" s="29">
        <f>SUM(F6:F20)</f>
        <v>718000</v>
      </c>
      <c r="D21" s="29"/>
      <c r="E21" s="12">
        <v>1</v>
      </c>
      <c r="F21" s="51" t="s">
        <v>20</v>
      </c>
      <c r="G21" s="2"/>
    </row>
    <row r="22" spans="1:7" ht="12.75" customHeight="1" thickBot="1">
      <c r="A22" s="38"/>
      <c r="B22" s="63"/>
      <c r="C22" s="29">
        <f>C21*E21</f>
        <v>718000</v>
      </c>
      <c r="D22" s="29"/>
      <c r="E22" s="29"/>
      <c r="F22" s="52"/>
      <c r="G22" s="2"/>
    </row>
    <row r="23" spans="1:7" ht="12.75" customHeight="1" thickBot="1">
      <c r="A23" s="38"/>
      <c r="B23" s="64"/>
      <c r="C23" s="29"/>
      <c r="D23" s="29"/>
      <c r="E23" s="29"/>
      <c r="F23" s="53"/>
      <c r="G23" s="2"/>
    </row>
    <row r="24" spans="1:7" ht="17.25" customHeight="1">
      <c r="A24" s="38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39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4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5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5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5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5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5"/>
      <c r="B32" s="10"/>
      <c r="C32" s="7"/>
      <c r="D32" s="8"/>
      <c r="E32" s="3"/>
      <c r="F32" s="8">
        <f t="shared" si="1"/>
        <v>0</v>
      </c>
      <c r="G32" s="2"/>
    </row>
    <row r="33" spans="1:7">
      <c r="A33" s="56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46</v>
      </c>
      <c r="B34" s="35" t="str">
        <f>IF(D38="현금(이체X)",Sheet2!C1,IF(D38="카드",Sheet2!C1,IF(D38="이체 및 현금영수증",Sheet2!C1,IF(D38="카드+현금",Sheet2!C2,IF(D38="이체 및 세금계산서",Sheet2!C1)))))</f>
        <v>카드+현금</v>
      </c>
      <c r="C34" s="28">
        <f>SUM(F25:F33)</f>
        <v>0</v>
      </c>
      <c r="D34" s="28"/>
      <c r="E34" s="30"/>
      <c r="F34" s="49" t="s">
        <v>20</v>
      </c>
      <c r="G34" s="2"/>
    </row>
    <row r="35" spans="1:7" ht="14.25" customHeight="1">
      <c r="A35" s="59"/>
      <c r="B35" s="36"/>
      <c r="C35" s="31"/>
      <c r="D35" s="31"/>
      <c r="E35" s="26"/>
      <c r="F35" s="50"/>
      <c r="G35" s="2"/>
    </row>
    <row r="36" spans="1:7" ht="16.5" customHeight="1">
      <c r="A36" s="20" t="s">
        <v>49</v>
      </c>
      <c r="B36" s="65">
        <v>200000</v>
      </c>
      <c r="C36" s="18" t="s">
        <v>4</v>
      </c>
      <c r="D36" s="28">
        <f>SUM(C22,C34)</f>
        <v>718000</v>
      </c>
      <c r="E36" s="28"/>
      <c r="F36" s="19" t="s">
        <v>20</v>
      </c>
      <c r="G36" s="2"/>
    </row>
    <row r="37" spans="1:7" ht="16.5" customHeight="1">
      <c r="A37" s="20" t="s">
        <v>50</v>
      </c>
      <c r="B37" s="66">
        <f>IF(D38="현금(이체X)",Sheet2!C1,IF(D38="카드",Sheet2!C1,IF(D38="이체 및 현금영수증",Sheet2!C1,IF(D38="카드+현금",ROUND(Sheet2!B4,-4),IF(D38="이체 및 세금계산서",Sheet2!C1)))))</f>
        <v>540000</v>
      </c>
      <c r="C37" s="18" t="s">
        <v>22</v>
      </c>
      <c r="D37" s="26">
        <f>D36*1.1-D36</f>
        <v>71800.000000000116</v>
      </c>
      <c r="E37" s="27"/>
      <c r="F37" s="21"/>
      <c r="G37" s="2"/>
    </row>
    <row r="38" spans="1:7" ht="17.25" customHeight="1">
      <c r="A38" s="20" t="s">
        <v>44</v>
      </c>
      <c r="B38" s="65"/>
      <c r="C38" s="18" t="s">
        <v>42</v>
      </c>
      <c r="D38" s="30" t="s">
        <v>65</v>
      </c>
      <c r="E38" s="32"/>
      <c r="F38" s="22"/>
      <c r="G38" s="2"/>
    </row>
    <row r="39" spans="1:7" ht="17.25" customHeight="1">
      <c r="A39" s="57" t="s">
        <v>45</v>
      </c>
      <c r="B39" s="67">
        <f>SUM(B36:B37)-B38</f>
        <v>740000</v>
      </c>
      <c r="C39" s="18" t="s">
        <v>44</v>
      </c>
      <c r="D39" s="28"/>
      <c r="E39" s="28"/>
      <c r="F39" s="28"/>
      <c r="G39" s="2"/>
    </row>
    <row r="40" spans="1:7" ht="16.5" customHeight="1">
      <c r="A40" s="57"/>
      <c r="B40" s="68"/>
      <c r="C40" s="18" t="s">
        <v>23</v>
      </c>
      <c r="D40" s="28">
        <f>IF(D38="현금(이체X)",D36,IF(D38="카드",D36+D36*10%,IF(D38="이체 및 현금영수증",D36+D36*10%,IF(D38="이체 및 세금계산서",D36+D36*10%,IF(D38="이체 및 세금계산서",D36+D36*10%,)))))-D39</f>
        <v>0</v>
      </c>
      <c r="E40" s="28"/>
      <c r="F40" s="23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55</v>
      </c>
    </row>
    <row r="2" spans="1:4">
      <c r="A2" t="s">
        <v>39</v>
      </c>
      <c r="B2" t="s">
        <v>20</v>
      </c>
      <c r="C2" t="s">
        <v>47</v>
      </c>
      <c r="D2" t="s">
        <v>54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536181.81818181823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2019-12-29T04:48:06Z</cp:lastPrinted>
  <dcterms:created xsi:type="dcterms:W3CDTF">2019-03-28T03:58:09Z</dcterms:created>
  <dcterms:modified xsi:type="dcterms:W3CDTF">2019-12-29T04:48:25Z</dcterms:modified>
</cp:coreProperties>
</file>