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6.247.111.21\RealData\견적서\"/>
    </mc:Choice>
  </mc:AlternateContent>
  <xr:revisionPtr revIDLastSave="0" documentId="8_{B91F1464-F0DF-4A49-A668-239EF749B678}" xr6:coauthVersionLast="47" xr6:coauthVersionMax="47" xr10:uidLastSave="{00000000-0000-0000-0000-000000000000}"/>
  <bookViews>
    <workbookView xWindow="13290" yWindow="210" windowWidth="14580" windowHeight="14445" xr2:uid="{00000000-000D-0000-FFFF-FFFF00000000}"/>
  </bookViews>
  <sheets>
    <sheet name="Sheet1" sheetId="1" r:id="rId1"/>
    <sheet name="Sheet3" sheetId="3" state="hidden" r:id="rId2"/>
    <sheet name="Sheet2" sheetId="2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8" i="1" l="1"/>
  <c r="C34" i="1" l="1"/>
  <c r="H40" i="1"/>
  <c r="H38" i="1"/>
  <c r="B3" i="1"/>
  <c r="H19" i="1" l="1"/>
  <c r="H20" i="1"/>
  <c r="H33" i="1" l="1"/>
  <c r="H7" i="1" l="1"/>
  <c r="H8" i="1"/>
  <c r="H9" i="1"/>
  <c r="H10" i="1"/>
  <c r="H11" i="1"/>
  <c r="H12" i="1"/>
  <c r="H13" i="1"/>
  <c r="H14" i="1"/>
  <c r="H15" i="1"/>
  <c r="H16" i="1"/>
  <c r="H26" i="1"/>
  <c r="H27" i="1"/>
  <c r="H28" i="1"/>
  <c r="H29" i="1"/>
  <c r="H30" i="1"/>
  <c r="H31" i="1"/>
  <c r="H32" i="1"/>
  <c r="H25" i="1" l="1"/>
  <c r="E34" i="1" s="1"/>
  <c r="H6" i="1"/>
  <c r="H17" i="1" l="1"/>
  <c r="E21" i="1" l="1"/>
  <c r="E22" i="1" s="1"/>
  <c r="F36" i="1" s="1"/>
  <c r="F3" i="3" l="1"/>
  <c r="G9" i="3" s="1"/>
  <c r="C11" i="3" s="1"/>
  <c r="C36" i="1" s="1"/>
  <c r="B4" i="2" s="1"/>
  <c r="F40" i="1"/>
  <c r="F37" i="1"/>
  <c r="C6" i="3" l="1"/>
  <c r="C37" i="1"/>
  <c r="C39" i="1" s="1"/>
  <c r="H41" i="1" l="1"/>
</calcChain>
</file>

<file path=xl/sharedStrings.xml><?xml version="1.0" encoding="utf-8"?>
<sst xmlns="http://schemas.openxmlformats.org/spreadsheetml/2006/main" count="109" uniqueCount="99">
  <si>
    <t>컴퓨터 구입안내</t>
    <phoneticPr fontId="1" type="noConversion"/>
  </si>
  <si>
    <t>구분</t>
    <phoneticPr fontId="1" type="noConversion"/>
  </si>
  <si>
    <t>단가</t>
    <phoneticPr fontId="1" type="noConversion"/>
  </si>
  <si>
    <t>수량</t>
    <phoneticPr fontId="1" type="noConversion"/>
  </si>
  <si>
    <t>합계</t>
    <phoneticPr fontId="1" type="noConversion"/>
  </si>
  <si>
    <t>상  품  명</t>
    <phoneticPr fontId="1" type="noConversion"/>
  </si>
  <si>
    <t>CPU</t>
    <phoneticPr fontId="1" type="noConversion"/>
  </si>
  <si>
    <t>M/B</t>
    <phoneticPr fontId="1" type="noConversion"/>
  </si>
  <si>
    <t>RAM</t>
    <phoneticPr fontId="1" type="noConversion"/>
  </si>
  <si>
    <t>VGA</t>
    <phoneticPr fontId="1" type="noConversion"/>
  </si>
  <si>
    <t>SSD</t>
    <phoneticPr fontId="1" type="noConversion"/>
  </si>
  <si>
    <t>CPU쿨러</t>
    <phoneticPr fontId="1" type="noConversion"/>
  </si>
  <si>
    <t>본체 구성 합계</t>
  </si>
  <si>
    <t>조립 및 셋팅비</t>
    <phoneticPr fontId="1" type="noConversion"/>
  </si>
  <si>
    <t>VAT별도</t>
    <phoneticPr fontId="1" type="noConversion"/>
  </si>
  <si>
    <t>부가세</t>
    <phoneticPr fontId="1" type="noConversion"/>
  </si>
  <si>
    <t>청구금액</t>
    <phoneticPr fontId="1" type="noConversion"/>
  </si>
  <si>
    <t>추가 품목</t>
    <phoneticPr fontId="1" type="noConversion"/>
  </si>
  <si>
    <t>VAT포함</t>
    <phoneticPr fontId="1" type="noConversion"/>
  </si>
  <si>
    <t>이체 및 현금영수증</t>
    <phoneticPr fontId="1" type="noConversion"/>
  </si>
  <si>
    <t>이체 및 세금계산서</t>
    <phoneticPr fontId="1" type="noConversion"/>
  </si>
  <si>
    <t>결제방법</t>
    <phoneticPr fontId="1" type="noConversion"/>
  </si>
  <si>
    <t>가격 조정금</t>
    <phoneticPr fontId="1" type="noConversion"/>
  </si>
  <si>
    <t>총 결제 합산 금액</t>
    <phoneticPr fontId="1" type="noConversion"/>
  </si>
  <si>
    <t>현금카드 결제</t>
    <phoneticPr fontId="1" type="noConversion"/>
  </si>
  <si>
    <t>왼쪽참고</t>
    <phoneticPr fontId="1" type="noConversion"/>
  </si>
  <si>
    <t>카드결제할 금액</t>
    <phoneticPr fontId="1" type="noConversion"/>
  </si>
  <si>
    <t>현금결제할 금액</t>
    <phoneticPr fontId="1" type="noConversion"/>
  </si>
  <si>
    <t>선택사항</t>
    <phoneticPr fontId="1" type="noConversion"/>
  </si>
  <si>
    <t>참고사항</t>
    <phoneticPr fontId="1" type="noConversion"/>
  </si>
  <si>
    <t>신한은행 (예금주: 최진만) 
110-482-539938</t>
    <phoneticPr fontId="1" type="noConversion"/>
  </si>
  <si>
    <t>+3% 수수료</t>
    <phoneticPr fontId="1" type="noConversion"/>
  </si>
  <si>
    <t>카드+현금</t>
    <phoneticPr fontId="1" type="noConversion"/>
  </si>
  <si>
    <t xml:space="preserve">주소: </t>
  </si>
  <si>
    <t xml:space="preserve">전화번호: </t>
    <phoneticPr fontId="1" type="noConversion"/>
  </si>
  <si>
    <t>견적일자:</t>
    <phoneticPr fontId="1" type="noConversion"/>
  </si>
  <si>
    <t>납품일자:</t>
    <phoneticPr fontId="1" type="noConversion"/>
  </si>
  <si>
    <t>조립(수냉 및 셋팅비)</t>
    <phoneticPr fontId="1" type="noConversion"/>
  </si>
  <si>
    <t>조립(수냉S 및 셋팅비)</t>
    <phoneticPr fontId="1" type="noConversion"/>
  </si>
  <si>
    <t>조립(공냉) 및 셋팅비</t>
    <phoneticPr fontId="1" type="noConversion"/>
  </si>
  <si>
    <t>고객성명(회사명)</t>
    <phoneticPr fontId="1" type="noConversion"/>
  </si>
  <si>
    <t>웹결제</t>
    <phoneticPr fontId="1" type="noConversion"/>
  </si>
  <si>
    <t>VAT + 기타수수료</t>
    <phoneticPr fontId="1" type="noConversion"/>
  </si>
  <si>
    <t>기타수수료:</t>
    <phoneticPr fontId="1" type="noConversion"/>
  </si>
  <si>
    <t>현금계산</t>
    <phoneticPr fontId="1" type="noConversion"/>
  </si>
  <si>
    <t>카드계산</t>
    <phoneticPr fontId="1" type="noConversion"/>
  </si>
  <si>
    <t>합산금액</t>
    <phoneticPr fontId="1" type="noConversion"/>
  </si>
  <si>
    <t>←입력</t>
    <phoneticPr fontId="1" type="noConversion"/>
  </si>
  <si>
    <t>←수정가능</t>
    <phoneticPr fontId="1" type="noConversion"/>
  </si>
  <si>
    <t>←수정불가</t>
    <phoneticPr fontId="1" type="noConversion"/>
  </si>
  <si>
    <t>현금</t>
    <phoneticPr fontId="1" type="noConversion"/>
  </si>
  <si>
    <t>카드</t>
    <phoneticPr fontId="1" type="noConversion"/>
  </si>
  <si>
    <t>우선순위</t>
    <phoneticPr fontId="1" type="noConversion"/>
  </si>
  <si>
    <t>현금우선</t>
    <phoneticPr fontId="1" type="noConversion"/>
  </si>
  <si>
    <t>카드우선</t>
    <phoneticPr fontId="1" type="noConversion"/>
  </si>
  <si>
    <t>현금+카드</t>
    <phoneticPr fontId="1" type="noConversion"/>
  </si>
  <si>
    <t>현금+카드(VAT포함)</t>
    <phoneticPr fontId="1" type="noConversion"/>
  </si>
  <si>
    <t>카드(VAT포함)+현금</t>
    <phoneticPr fontId="1" type="noConversion"/>
  </si>
  <si>
    <t>이체 및 현금영수증</t>
  </si>
  <si>
    <t>가격 조정</t>
    <phoneticPr fontId="1" type="noConversion"/>
  </si>
  <si>
    <t xml:space="preserve">* 정당한 공임받고 정직하게 운영합니다. 
눈속임, 폭리마진, 중고섞임이 
없을것을 약속 드립니다. 
</t>
    <phoneticPr fontId="1" type="noConversion"/>
  </si>
  <si>
    <t>CASE</t>
    <phoneticPr fontId="1" type="noConversion"/>
  </si>
  <si>
    <t>POWER</t>
    <phoneticPr fontId="1" type="noConversion"/>
  </si>
  <si>
    <t>케이스쿨러</t>
    <phoneticPr fontId="1" type="noConversion"/>
  </si>
  <si>
    <t>공임비</t>
    <phoneticPr fontId="1" type="noConversion"/>
  </si>
  <si>
    <t>윈도우(OS)</t>
    <phoneticPr fontId="1" type="noConversion"/>
  </si>
  <si>
    <t>추가서비스</t>
    <phoneticPr fontId="1" type="noConversion"/>
  </si>
  <si>
    <t xml:space="preserve">  café.naver.com/realcom7    네이버카페
카페가입을 해주셔야 원격지원이 
   가능합니다.
</t>
    <phoneticPr fontId="1" type="noConversion"/>
  </si>
  <si>
    <t>▣ 기본무상 2년보증 (공임8만원 추가시)
( PC구입후 네이버카페 가입시 2년간
원격 무상지원)</t>
    <phoneticPr fontId="1" type="noConversion"/>
  </si>
  <si>
    <r>
      <t>1. 본PC 구입 후 2년 이하는 무상으로 A/S를 시행하며 2년 이후에 발생하는 수리비는 부품별 유</t>
    </r>
    <r>
      <rPr>
        <sz val="8"/>
        <rFont val="MS Gothic"/>
        <family val="3"/>
        <charset val="1"/>
      </rPr>
      <t>․</t>
    </r>
    <r>
      <rPr>
        <sz val="8"/>
        <rFont val="맑은 고딕"/>
        <family val="3"/>
        <charset val="129"/>
        <scheme val="minor"/>
      </rPr>
      <t xml:space="preserve">무상 처리 되는점을 알려드립니다.
2. A/S는 고객께서 매장방문을 원칙으로 합니다.
3. 고객의 사용미숙으로 인한 바이러스 감염 및 S/W 문제나 천재지변, 물리적 손상에 의한 A/S는 당사가 규정한 A/S 기준에 의거하여 무상보증 기간에도 유상 청구됩니다.
4. HDD에 저장된 DATA는 보증되지 않습니다. 중요한  DATA는 항상 BACKUP해 놓으시기 바랍니다.
5. 고객께서 불법 S/W 복제를 요구 하시는 것은 저작권 보호법에 저촉됩니다. 
6. 구입자는 정품 S/W를 사용 할 것이며, 불법적 으로 복제된 S/W 가 포함되지 않음을 확인하며, 이후에라도 본인이 사용하는 시스템내에 모든 불법 복제 S/W 에 대한 어떠한 경우에라도 민/형사상 일체의 책임은 구입한 본인에게 있음을 확인함.         
</t>
    </r>
    <phoneticPr fontId="1" type="noConversion"/>
  </si>
  <si>
    <t>2년간 무상 A/S, PC 정밀조립 및 깔끔한 선정리</t>
    <phoneticPr fontId="1" type="noConversion"/>
  </si>
  <si>
    <t>윈도우(OS)및 드라이버설치, 최적화작업 서비스</t>
    <phoneticPr fontId="1" type="noConversion"/>
  </si>
  <si>
    <t>리얼컴 카페 가입 조건부 원격지원 2년 무상서비스</t>
    <phoneticPr fontId="1" type="noConversion"/>
  </si>
  <si>
    <t>총 합계</t>
    <phoneticPr fontId="1" type="noConversion"/>
  </si>
  <si>
    <t>◀ 추가 품목 합계</t>
    <phoneticPr fontId="1" type="noConversion"/>
  </si>
  <si>
    <t>VAT별도</t>
    <phoneticPr fontId="1" type="noConversion"/>
  </si>
  <si>
    <t>AMD 라이젠5-5세대 7500F (라파엘) (멀티팩 정품)</t>
    <phoneticPr fontId="1" type="noConversion"/>
  </si>
  <si>
    <t>MSI PRO B850M-A WIFI</t>
    <phoneticPr fontId="1" type="noConversion"/>
  </si>
  <si>
    <t>Western Digital WD Blue SN5000 M.2 NVMe (500GB)</t>
    <phoneticPr fontId="1" type="noConversion"/>
  </si>
  <si>
    <t>마이크로닉스 Classic II 풀체인지 700W 80PLUS브론즈 ATX3.1</t>
    <phoneticPr fontId="1" type="noConversion"/>
  </si>
  <si>
    <t>3RSYS Socoool RC1050 ARGB 램프리 (블랙)</t>
    <phoneticPr fontId="1" type="noConversion"/>
  </si>
  <si>
    <t>MSI 지포스 RTX 5060 Ti 벤투스 2X OC 플러스 D7 16GB</t>
    <phoneticPr fontId="1" type="noConversion"/>
  </si>
  <si>
    <t>장패드</t>
    <phoneticPr fontId="1" type="noConversion"/>
  </si>
  <si>
    <t>darkFlash DS900 ARGB 강화유리 (화이트)</t>
    <phoneticPr fontId="1" type="noConversion"/>
  </si>
  <si>
    <t>케이스할인</t>
    <phoneticPr fontId="1" type="noConversion"/>
  </si>
  <si>
    <t>최승윤님(고사양게임)</t>
    <phoneticPr fontId="1" type="noConversion"/>
  </si>
  <si>
    <t>로지텍 G102 2세대 화이트</t>
    <phoneticPr fontId="1" type="noConversion"/>
  </si>
  <si>
    <t>마우스</t>
    <phoneticPr fontId="1" type="noConversion"/>
  </si>
  <si>
    <t>그래픽</t>
    <phoneticPr fontId="1" type="noConversion"/>
  </si>
  <si>
    <t>기존 컴퓨터 업그레이드</t>
    <phoneticPr fontId="1" type="noConversion"/>
  </si>
  <si>
    <t>점검</t>
    <phoneticPr fontId="1" type="noConversion"/>
  </si>
  <si>
    <t>장패드 서비스</t>
    <phoneticPr fontId="1" type="noConversion"/>
  </si>
  <si>
    <t>GeIL DDR5-5200 CL34 POLARIS RGB White 패키지 (32GB(16Gx2)) 화이트</t>
    <phoneticPr fontId="1" type="noConversion"/>
  </si>
  <si>
    <t>LG전자 울트라기어 27G411A</t>
    <phoneticPr fontId="1" type="noConversion"/>
  </si>
  <si>
    <t>모니터</t>
    <phoneticPr fontId="1" type="noConversion"/>
  </si>
  <si>
    <t>아이피타임 A2004SR 유무선공유기</t>
    <phoneticPr fontId="1" type="noConversion"/>
  </si>
  <si>
    <t>공유기</t>
    <phoneticPr fontId="1" type="noConversion"/>
  </si>
  <si>
    <t>랜선1M +랜선2M 서비스</t>
    <phoneticPr fontId="1" type="noConversion"/>
  </si>
  <si>
    <t>랜선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</si>
</sst>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&quot;₩&quot;#,##0_);[Red]\(&quot;₩&quot;#,##0\)"/>
    <numFmt numFmtId="177" formatCode="#,##0_);[Red]\(#,##0\)"/>
    <numFmt numFmtId="178" formatCode="&quot;₩&quot;#,##0"/>
    <numFmt numFmtId="179" formatCode="#,##0_ "/>
    <numFmt numFmtId="180" formatCode="[$-F800]dddd\,\ mmmm\ dd\,\ yyyy"/>
    <numFmt numFmtId="181" formatCode="[&lt;=999999]####\-####;\(0##\)\ ####\-####"/>
  </numFmts>
  <fonts count="16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sz val="9"/>
      <name val="HY강B"/>
      <family val="1"/>
      <charset val="129"/>
    </font>
    <font>
      <sz val="11"/>
      <name val="맑은 고딕"/>
      <family val="2"/>
      <charset val="129"/>
      <scheme val="minor"/>
    </font>
    <font>
      <sz val="8"/>
      <name val="맑은 고딕"/>
      <family val="3"/>
      <charset val="129"/>
      <scheme val="minor"/>
    </font>
    <font>
      <sz val="8"/>
      <name val="MS Gothic"/>
      <family val="3"/>
      <charset val="1"/>
    </font>
    <font>
      <sz val="9"/>
      <name val="맑은 고딕"/>
      <family val="2"/>
      <charset val="129"/>
      <scheme val="minor"/>
    </font>
    <font>
      <sz val="9"/>
      <name val="맑은 고딕"/>
      <family val="3"/>
      <charset val="129"/>
      <scheme val="minor"/>
    </font>
    <font>
      <sz val="10"/>
      <name val="맑은 고딕"/>
      <family val="2"/>
      <charset val="129"/>
      <scheme val="minor"/>
    </font>
    <font>
      <sz val="9"/>
      <name val="HY견명조"/>
      <family val="1"/>
      <charset val="129"/>
    </font>
    <font>
      <sz val="10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43">
    <xf numFmtId="0" fontId="0" fillId="0" borderId="0" xfId="0">
      <alignment vertical="center"/>
    </xf>
    <xf numFmtId="0" fontId="2" fillId="0" borderId="0" xfId="0" applyFont="1">
      <alignment vertical="center"/>
    </xf>
    <xf numFmtId="179" fontId="0" fillId="0" borderId="0" xfId="0" applyNumberFormat="1">
      <alignment vertical="center"/>
    </xf>
    <xf numFmtId="0" fontId="0" fillId="0" borderId="0" xfId="0" applyAlignment="1">
      <alignment vertical="center" wrapText="1"/>
    </xf>
    <xf numFmtId="49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4" borderId="0" xfId="0" applyFill="1">
      <alignment vertical="center"/>
    </xf>
    <xf numFmtId="0" fontId="0" fillId="10" borderId="0" xfId="0" applyFill="1">
      <alignment vertical="center"/>
    </xf>
    <xf numFmtId="179" fontId="0" fillId="4" borderId="0" xfId="0" applyNumberFormat="1" applyFill="1">
      <alignment vertical="center"/>
    </xf>
    <xf numFmtId="179" fontId="4" fillId="9" borderId="0" xfId="0" applyNumberFormat="1" applyFont="1" applyFill="1">
      <alignment vertical="center"/>
    </xf>
    <xf numFmtId="179" fontId="0" fillId="10" borderId="0" xfId="0" applyNumberFormat="1" applyFill="1">
      <alignment vertical="center"/>
    </xf>
    <xf numFmtId="176" fontId="0" fillId="0" borderId="0" xfId="0" applyNumberFormat="1">
      <alignment vertical="center"/>
    </xf>
    <xf numFmtId="0" fontId="5" fillId="2" borderId="2" xfId="0" applyFont="1" applyFill="1" applyBorder="1" applyAlignment="1" applyProtection="1">
      <alignment vertical="center" wrapText="1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Protection="1">
      <alignment vertical="center"/>
      <protection locked="0"/>
    </xf>
    <xf numFmtId="181" fontId="5" fillId="2" borderId="3" xfId="0" applyNumberFormat="1" applyFont="1" applyFill="1" applyBorder="1" applyAlignment="1" applyProtection="1">
      <alignment horizontal="center" vertical="center" wrapText="1"/>
      <protection locked="0"/>
    </xf>
    <xf numFmtId="180" fontId="5" fillId="2" borderId="3" xfId="0" applyNumberFormat="1" applyFont="1" applyFill="1" applyBorder="1" applyAlignment="1" applyProtection="1">
      <alignment horizontal="center" vertical="center"/>
      <protection locked="0"/>
    </xf>
    <xf numFmtId="180" fontId="5" fillId="2" borderId="3" xfId="0" applyNumberFormat="1" applyFont="1" applyFill="1" applyBorder="1" applyAlignment="1" applyProtection="1">
      <alignment horizontal="left" vertical="center"/>
      <protection locked="0"/>
    </xf>
    <xf numFmtId="0" fontId="5" fillId="2" borderId="2" xfId="0" applyFont="1" applyFill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176" fontId="10" fillId="0" borderId="1" xfId="0" applyNumberFormat="1" applyFont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10" fillId="0" borderId="12" xfId="0" applyFont="1" applyBorder="1" applyAlignment="1" applyProtection="1">
      <alignment horizontal="center" vertical="center"/>
      <protection locked="0"/>
    </xf>
    <xf numFmtId="176" fontId="10" fillId="0" borderId="12" xfId="0" applyNumberFormat="1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0" fontId="15" fillId="2" borderId="1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Protection="1">
      <alignment vertical="center"/>
      <protection locked="0"/>
    </xf>
    <xf numFmtId="0" fontId="10" fillId="2" borderId="6" xfId="0" applyFont="1" applyFill="1" applyBorder="1" applyProtection="1">
      <alignment vertical="center"/>
      <protection locked="0"/>
    </xf>
    <xf numFmtId="0" fontId="15" fillId="2" borderId="1" xfId="0" applyFont="1" applyFill="1" applyBorder="1" applyAlignment="1" applyProtection="1">
      <alignment horizontal="center" vertical="center" wrapText="1"/>
      <protection locked="0"/>
    </xf>
    <xf numFmtId="0" fontId="15" fillId="6" borderId="1" xfId="0" applyFont="1" applyFill="1" applyBorder="1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179" fontId="2" fillId="8" borderId="0" xfId="0" applyNumberFormat="1" applyFont="1" applyFill="1" applyProtection="1">
      <alignment vertical="center"/>
      <protection locked="0"/>
    </xf>
    <xf numFmtId="176" fontId="10" fillId="0" borderId="1" xfId="0" applyNumberFormat="1" applyFont="1" applyBorder="1" applyAlignment="1">
      <alignment horizontal="center" vertical="center"/>
    </xf>
    <xf numFmtId="176" fontId="10" fillId="3" borderId="3" xfId="0" applyNumberFormat="1" applyFont="1" applyFill="1" applyBorder="1">
      <alignment vertical="center"/>
    </xf>
    <xf numFmtId="176" fontId="10" fillId="6" borderId="1" xfId="0" applyNumberFormat="1" applyFont="1" applyFill="1" applyBorder="1">
      <alignment vertical="center"/>
    </xf>
    <xf numFmtId="176" fontId="10" fillId="5" borderId="1" xfId="0" applyNumberFormat="1" applyFont="1" applyFill="1" applyBorder="1" applyAlignment="1" applyProtection="1">
      <alignment horizontal="center" vertical="center"/>
      <protection locked="0"/>
    </xf>
    <xf numFmtId="0" fontId="10" fillId="5" borderId="1" xfId="0" applyFont="1" applyFill="1" applyBorder="1" applyAlignment="1" applyProtection="1">
      <alignment horizontal="center" vertical="center"/>
      <protection locked="0"/>
    </xf>
    <xf numFmtId="177" fontId="10" fillId="2" borderId="1" xfId="0" applyNumberFormat="1" applyFont="1" applyFill="1" applyBorder="1" applyAlignment="1" applyProtection="1">
      <alignment horizontal="center" vertical="center"/>
      <protection locked="0"/>
    </xf>
    <xf numFmtId="0" fontId="14" fillId="5" borderId="13" xfId="0" applyFont="1" applyFill="1" applyBorder="1" applyProtection="1">
      <alignment vertical="center"/>
      <protection locked="0"/>
    </xf>
    <xf numFmtId="0" fontId="13" fillId="5" borderId="1" xfId="0" applyFont="1" applyFill="1" applyBorder="1" applyAlignment="1" applyProtection="1">
      <alignment horizontal="center" vertical="center"/>
      <protection locked="0"/>
    </xf>
    <xf numFmtId="176" fontId="10" fillId="5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8" borderId="5" xfId="0" applyFont="1" applyFill="1" applyBorder="1" applyAlignment="1" applyProtection="1">
      <alignment horizontal="right" vertical="center"/>
      <protection locked="0"/>
    </xf>
    <xf numFmtId="0" fontId="5" fillId="7" borderId="4" xfId="0" applyFont="1" applyFill="1" applyBorder="1" applyAlignment="1" applyProtection="1">
      <alignment horizontal="center" vertical="center" wrapText="1"/>
      <protection locked="0"/>
    </xf>
    <xf numFmtId="0" fontId="5" fillId="7" borderId="6" xfId="0" applyFont="1" applyFill="1" applyBorder="1" applyAlignment="1" applyProtection="1">
      <alignment horizontal="center" vertical="center" wrapText="1"/>
      <protection locked="0"/>
    </xf>
    <xf numFmtId="0" fontId="5" fillId="7" borderId="7" xfId="0" applyFont="1" applyFill="1" applyBorder="1" applyAlignment="1" applyProtection="1">
      <alignment horizontal="center" vertical="center" wrapText="1"/>
      <protection locked="0"/>
    </xf>
    <xf numFmtId="0" fontId="5" fillId="7" borderId="8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5" fillId="2" borderId="14" xfId="0" applyFont="1" applyFill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14" fillId="2" borderId="1" xfId="0" applyFont="1" applyFill="1" applyBorder="1" applyAlignment="1" applyProtection="1">
      <alignment horizontal="center" vertical="center"/>
      <protection locked="0"/>
    </xf>
    <xf numFmtId="0" fontId="10" fillId="0" borderId="5" xfId="0" applyFont="1" applyBorder="1" applyAlignment="1" applyProtection="1">
      <alignment horizontal="center" vertical="center"/>
      <protection locked="0"/>
    </xf>
    <xf numFmtId="0" fontId="10" fillId="0" borderId="6" xfId="0" applyFont="1" applyBorder="1" applyAlignment="1" applyProtection="1">
      <alignment horizontal="center" vertical="center"/>
      <protection locked="0"/>
    </xf>
    <xf numFmtId="0" fontId="10" fillId="0" borderId="14" xfId="0" applyFont="1" applyBorder="1" applyAlignment="1" applyProtection="1">
      <alignment horizontal="center" vertical="center" wrapText="1"/>
      <protection locked="0"/>
    </xf>
    <xf numFmtId="0" fontId="10" fillId="0" borderId="3" xfId="0" applyFont="1" applyBorder="1" applyAlignment="1" applyProtection="1">
      <alignment horizontal="center" vertical="center" wrapText="1"/>
      <protection locked="0"/>
    </xf>
    <xf numFmtId="0" fontId="7" fillId="0" borderId="14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4" borderId="14" xfId="0" applyFont="1" applyFill="1" applyBorder="1" applyAlignment="1" applyProtection="1">
      <alignment horizontal="center" vertical="center" wrapText="1"/>
      <protection locked="0"/>
    </xf>
    <xf numFmtId="0" fontId="7" fillId="4" borderId="3" xfId="0" applyFont="1" applyFill="1" applyBorder="1" applyAlignment="1" applyProtection="1">
      <alignment horizontal="center" vertical="center" wrapText="1"/>
      <protection locked="0"/>
    </xf>
    <xf numFmtId="0" fontId="9" fillId="0" borderId="14" xfId="0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9" fillId="7" borderId="14" xfId="0" applyFont="1" applyFill="1" applyBorder="1" applyAlignment="1" applyProtection="1">
      <alignment horizontal="center" vertical="center" wrapText="1"/>
      <protection locked="0"/>
    </xf>
    <xf numFmtId="0" fontId="9" fillId="7" borderId="3" xfId="0" applyFont="1" applyFill="1" applyBorder="1" applyAlignment="1" applyProtection="1">
      <alignment horizontal="center" vertical="center" wrapText="1"/>
      <protection locked="0"/>
    </xf>
    <xf numFmtId="0" fontId="12" fillId="0" borderId="14" xfId="0" applyFont="1" applyBorder="1" applyAlignment="1" applyProtection="1">
      <alignment horizontal="center" vertical="center" wrapText="1"/>
      <protection locked="0"/>
    </xf>
    <xf numFmtId="0" fontId="10" fillId="4" borderId="2" xfId="0" applyFont="1" applyFill="1" applyBorder="1" applyAlignment="1" applyProtection="1">
      <alignment horizontal="center" vertical="center"/>
      <protection locked="0"/>
    </xf>
    <xf numFmtId="0" fontId="10" fillId="4" borderId="3" xfId="0" applyFont="1" applyFill="1" applyBorder="1" applyAlignment="1" applyProtection="1">
      <alignment horizontal="center" vertical="center"/>
      <protection locked="0"/>
    </xf>
    <xf numFmtId="176" fontId="10" fillId="2" borderId="1" xfId="0" applyNumberFormat="1" applyFont="1" applyFill="1" applyBorder="1" applyAlignment="1" applyProtection="1">
      <alignment horizontal="center" vertical="center"/>
      <protection locked="0"/>
    </xf>
    <xf numFmtId="176" fontId="10" fillId="5" borderId="4" xfId="0" applyNumberFormat="1" applyFont="1" applyFill="1" applyBorder="1" applyAlignment="1">
      <alignment horizontal="center" vertical="center"/>
    </xf>
    <xf numFmtId="176" fontId="10" fillId="5" borderId="5" xfId="0" applyNumberFormat="1" applyFont="1" applyFill="1" applyBorder="1" applyAlignment="1">
      <alignment horizontal="center" vertical="center"/>
    </xf>
    <xf numFmtId="176" fontId="10" fillId="5" borderId="9" xfId="0" applyNumberFormat="1" applyFont="1" applyFill="1" applyBorder="1" applyAlignment="1">
      <alignment horizontal="center" vertical="center"/>
    </xf>
    <xf numFmtId="176" fontId="10" fillId="5" borderId="10" xfId="0" applyNumberFormat="1" applyFont="1" applyFill="1" applyBorder="1" applyAlignment="1">
      <alignment horizontal="center" vertical="center"/>
    </xf>
    <xf numFmtId="0" fontId="7" fillId="7" borderId="4" xfId="0" applyFont="1" applyFill="1" applyBorder="1" applyAlignment="1" applyProtection="1">
      <alignment horizontal="center" vertical="center" wrapText="1"/>
      <protection locked="0"/>
    </xf>
    <xf numFmtId="0" fontId="7" fillId="7" borderId="6" xfId="0" applyFont="1" applyFill="1" applyBorder="1" applyAlignment="1" applyProtection="1">
      <alignment horizontal="center" vertical="center" wrapText="1"/>
      <protection locked="0"/>
    </xf>
    <xf numFmtId="0" fontId="7" fillId="7" borderId="7" xfId="0" applyFont="1" applyFill="1" applyBorder="1" applyAlignment="1" applyProtection="1">
      <alignment horizontal="center" vertical="center" wrapText="1"/>
      <protection locked="0"/>
    </xf>
    <xf numFmtId="0" fontId="7" fillId="7" borderId="8" xfId="0" applyFont="1" applyFill="1" applyBorder="1" applyAlignment="1" applyProtection="1">
      <alignment horizontal="center" vertical="center" wrapText="1"/>
      <protection locked="0"/>
    </xf>
    <xf numFmtId="0" fontId="13" fillId="6" borderId="4" xfId="0" applyFont="1" applyFill="1" applyBorder="1" applyAlignment="1" applyProtection="1">
      <alignment horizontal="center" wrapText="1"/>
      <protection locked="0"/>
    </xf>
    <xf numFmtId="0" fontId="13" fillId="6" borderId="6" xfId="0" applyFont="1" applyFill="1" applyBorder="1" applyAlignment="1" applyProtection="1">
      <alignment horizontal="center" wrapText="1"/>
      <protection locked="0"/>
    </xf>
    <xf numFmtId="0" fontId="13" fillId="6" borderId="7" xfId="0" applyFont="1" applyFill="1" applyBorder="1" applyAlignment="1" applyProtection="1">
      <alignment horizontal="center" wrapText="1"/>
      <protection locked="0"/>
    </xf>
    <xf numFmtId="0" fontId="13" fillId="6" borderId="8" xfId="0" applyFont="1" applyFill="1" applyBorder="1" applyAlignment="1" applyProtection="1">
      <alignment horizontal="center" wrapText="1"/>
      <protection locked="0"/>
    </xf>
    <xf numFmtId="0" fontId="13" fillId="6" borderId="9" xfId="0" applyFont="1" applyFill="1" applyBorder="1" applyAlignment="1" applyProtection="1">
      <alignment horizontal="center" wrapText="1"/>
      <protection locked="0"/>
    </xf>
    <xf numFmtId="0" fontId="13" fillId="6" borderId="11" xfId="0" applyFont="1" applyFill="1" applyBorder="1" applyAlignment="1" applyProtection="1">
      <alignment horizontal="center" wrapText="1"/>
      <protection locked="0"/>
    </xf>
    <xf numFmtId="0" fontId="10" fillId="4" borderId="14" xfId="0" applyFont="1" applyFill="1" applyBorder="1" applyAlignment="1" applyProtection="1">
      <alignment horizontal="center" vertical="center"/>
      <protection locked="0"/>
    </xf>
    <xf numFmtId="0" fontId="10" fillId="5" borderId="1" xfId="0" applyFont="1" applyFill="1" applyBorder="1" applyAlignment="1" applyProtection="1">
      <alignment horizontal="center" vertical="center" wrapText="1"/>
      <protection locked="0"/>
    </xf>
    <xf numFmtId="0" fontId="10" fillId="7" borderId="1" xfId="0" applyFont="1" applyFill="1" applyBorder="1" applyAlignment="1" applyProtection="1">
      <alignment horizontal="center" vertical="center" wrapText="1"/>
      <protection locked="0"/>
    </xf>
    <xf numFmtId="176" fontId="10" fillId="3" borderId="2" xfId="0" applyNumberFormat="1" applyFont="1" applyFill="1" applyBorder="1" applyAlignment="1" applyProtection="1">
      <alignment horizontal="center" vertical="center"/>
      <protection locked="0"/>
    </xf>
    <xf numFmtId="176" fontId="10" fillId="3" borderId="14" xfId="0" applyNumberFormat="1" applyFont="1" applyFill="1" applyBorder="1" applyAlignment="1" applyProtection="1">
      <alignment horizontal="center" vertical="center"/>
      <protection locked="0"/>
    </xf>
    <xf numFmtId="178" fontId="10" fillId="2" borderId="2" xfId="0" applyNumberFormat="1" applyFont="1" applyFill="1" applyBorder="1" applyAlignment="1" applyProtection="1">
      <alignment horizontal="center" vertical="center"/>
      <protection locked="0" hidden="1"/>
    </xf>
    <xf numFmtId="178" fontId="10" fillId="2" borderId="3" xfId="0" applyNumberFormat="1" applyFont="1" applyFill="1" applyBorder="1" applyAlignment="1" applyProtection="1">
      <alignment horizontal="center" vertical="center"/>
      <protection locked="0" hidden="1"/>
    </xf>
    <xf numFmtId="178" fontId="10" fillId="2" borderId="2" xfId="0" applyNumberFormat="1" applyFont="1" applyFill="1" applyBorder="1" applyAlignment="1" applyProtection="1">
      <alignment horizontal="center" vertical="center"/>
      <protection locked="0"/>
    </xf>
    <xf numFmtId="178" fontId="10" fillId="2" borderId="3" xfId="0" applyNumberFormat="1" applyFont="1" applyFill="1" applyBorder="1" applyAlignment="1" applyProtection="1">
      <alignment horizontal="center" vertical="center"/>
      <protection locked="0"/>
    </xf>
    <xf numFmtId="0" fontId="10" fillId="2" borderId="4" xfId="0" applyFont="1" applyFill="1" applyBorder="1" applyAlignment="1" applyProtection="1">
      <alignment horizontal="center" vertical="center"/>
      <protection locked="0"/>
    </xf>
    <xf numFmtId="0" fontId="10" fillId="2" borderId="6" xfId="0" applyFont="1" applyFill="1" applyBorder="1" applyAlignment="1" applyProtection="1">
      <alignment horizontal="center" vertical="center"/>
      <protection locked="0"/>
    </xf>
    <xf numFmtId="0" fontId="10" fillId="2" borderId="9" xfId="0" applyFont="1" applyFill="1" applyBorder="1" applyAlignment="1" applyProtection="1">
      <alignment horizontal="center" vertical="center"/>
      <protection locked="0"/>
    </xf>
    <xf numFmtId="0" fontId="10" fillId="2" borderId="11" xfId="0" applyFont="1" applyFill="1" applyBorder="1" applyAlignment="1" applyProtection="1">
      <alignment horizontal="center" vertical="center"/>
      <protection locked="0"/>
    </xf>
    <xf numFmtId="0" fontId="14" fillId="5" borderId="10" xfId="0" applyFont="1" applyFill="1" applyBorder="1" applyAlignment="1" applyProtection="1">
      <alignment horizontal="center" vertical="center"/>
      <protection locked="0"/>
    </xf>
    <xf numFmtId="0" fontId="14" fillId="5" borderId="11" xfId="0" applyFont="1" applyFill="1" applyBorder="1" applyAlignment="1" applyProtection="1">
      <alignment horizontal="center" vertical="center"/>
      <protection locked="0"/>
    </xf>
    <xf numFmtId="0" fontId="10" fillId="7" borderId="14" xfId="0" applyFont="1" applyFill="1" applyBorder="1" applyAlignment="1" applyProtection="1">
      <alignment horizontal="center" vertical="center" wrapText="1"/>
      <protection locked="0"/>
    </xf>
    <xf numFmtId="0" fontId="10" fillId="7" borderId="3" xfId="0" applyFont="1" applyFill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center" vertical="center"/>
      <protection locked="0"/>
    </xf>
    <xf numFmtId="0" fontId="10" fillId="0" borderId="3" xfId="0" applyFont="1" applyBorder="1" applyAlignment="1" applyProtection="1">
      <alignment horizontal="center" vertical="center"/>
      <protection locked="0"/>
    </xf>
    <xf numFmtId="0" fontId="15" fillId="3" borderId="2" xfId="0" applyFont="1" applyFill="1" applyBorder="1" applyAlignment="1" applyProtection="1">
      <alignment horizontal="center" vertical="center" wrapText="1"/>
      <protection locked="0"/>
    </xf>
    <xf numFmtId="0" fontId="15" fillId="3" borderId="3" xfId="0" applyFont="1" applyFill="1" applyBorder="1" applyAlignment="1" applyProtection="1">
      <alignment horizontal="center" vertical="center" wrapText="1"/>
      <protection locked="0"/>
    </xf>
    <xf numFmtId="0" fontId="10" fillId="4" borderId="4" xfId="0" applyFont="1" applyFill="1" applyBorder="1" applyAlignment="1" applyProtection="1">
      <alignment horizontal="center" vertical="center" wrapText="1"/>
      <protection locked="0"/>
    </xf>
    <xf numFmtId="0" fontId="10" fillId="4" borderId="6" xfId="0" applyFont="1" applyFill="1" applyBorder="1" applyAlignment="1" applyProtection="1">
      <alignment horizontal="center" vertical="center" wrapText="1"/>
      <protection locked="0"/>
    </xf>
    <xf numFmtId="0" fontId="10" fillId="4" borderId="7" xfId="0" applyFont="1" applyFill="1" applyBorder="1" applyAlignment="1" applyProtection="1">
      <alignment horizontal="center" vertical="center" wrapText="1"/>
      <protection locked="0"/>
    </xf>
    <xf numFmtId="0" fontId="10" fillId="4" borderId="8" xfId="0" applyFont="1" applyFill="1" applyBorder="1" applyAlignment="1" applyProtection="1">
      <alignment horizontal="center" vertical="center" wrapText="1"/>
      <protection locked="0"/>
    </xf>
    <xf numFmtId="0" fontId="10" fillId="4" borderId="9" xfId="0" applyFont="1" applyFill="1" applyBorder="1" applyAlignment="1" applyProtection="1">
      <alignment horizontal="center" vertical="center" wrapText="1"/>
      <protection locked="0"/>
    </xf>
    <xf numFmtId="0" fontId="10" fillId="4" borderId="11" xfId="0" applyFont="1" applyFill="1" applyBorder="1" applyAlignment="1" applyProtection="1">
      <alignment horizontal="center" vertical="center" wrapText="1"/>
      <protection locked="0"/>
    </xf>
    <xf numFmtId="0" fontId="15" fillId="3" borderId="4" xfId="0" applyFont="1" applyFill="1" applyBorder="1" applyAlignment="1" applyProtection="1">
      <alignment horizontal="center" vertical="center" wrapText="1"/>
      <protection locked="0"/>
    </xf>
    <xf numFmtId="0" fontId="15" fillId="3" borderId="6" xfId="0" applyFont="1" applyFill="1" applyBorder="1" applyAlignment="1" applyProtection="1">
      <alignment horizontal="center" vertical="center" wrapText="1"/>
      <protection locked="0"/>
    </xf>
    <xf numFmtId="0" fontId="15" fillId="3" borderId="9" xfId="0" applyFont="1" applyFill="1" applyBorder="1" applyAlignment="1" applyProtection="1">
      <alignment horizontal="center" vertical="center" wrapText="1"/>
      <protection locked="0"/>
    </xf>
    <xf numFmtId="0" fontId="15" fillId="3" borderId="11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center" vertical="center" wrapText="1"/>
    </xf>
    <xf numFmtId="178" fontId="14" fillId="6" borderId="4" xfId="0" applyNumberFormat="1" applyFont="1" applyFill="1" applyBorder="1" applyAlignment="1">
      <alignment horizontal="center" vertical="center"/>
    </xf>
    <xf numFmtId="178" fontId="14" fillId="6" borderId="6" xfId="0" applyNumberFormat="1" applyFont="1" applyFill="1" applyBorder="1" applyAlignment="1">
      <alignment horizontal="center" vertical="center"/>
    </xf>
    <xf numFmtId="178" fontId="14" fillId="6" borderId="9" xfId="0" applyNumberFormat="1" applyFont="1" applyFill="1" applyBorder="1" applyAlignment="1">
      <alignment horizontal="center" vertical="center"/>
    </xf>
    <xf numFmtId="178" fontId="14" fillId="6" borderId="11" xfId="0" applyNumberFormat="1" applyFont="1" applyFill="1" applyBorder="1" applyAlignment="1">
      <alignment horizontal="center" vertical="center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10" fillId="5" borderId="6" xfId="0" applyFont="1" applyFill="1" applyBorder="1" applyAlignment="1" applyProtection="1">
      <alignment horizontal="center" vertical="center"/>
      <protection locked="0"/>
    </xf>
    <xf numFmtId="0" fontId="10" fillId="5" borderId="11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Alignment="1" applyProtection="1">
      <alignment horizontal="center" vertical="center"/>
      <protection locked="0"/>
    </xf>
    <xf numFmtId="0" fontId="9" fillId="11" borderId="14" xfId="0" applyFont="1" applyFill="1" applyBorder="1" applyAlignment="1" applyProtection="1">
      <alignment horizontal="center" vertical="center" wrapText="1"/>
      <protection locked="0"/>
    </xf>
    <xf numFmtId="0" fontId="9" fillId="11" borderId="3" xfId="0" applyFont="1" applyFill="1" applyBorder="1" applyAlignment="1" applyProtection="1">
      <alignment horizontal="center" vertical="center" wrapText="1"/>
      <protection locked="0"/>
    </xf>
    <xf numFmtId="0" fontId="11" fillId="0" borderId="14" xfId="0" applyFont="1" applyBorder="1" applyAlignment="1" applyProtection="1">
      <alignment horizontal="center" vertical="center" wrapText="1"/>
      <protection locked="0"/>
    </xf>
    <xf numFmtId="0" fontId="11" fillId="0" borderId="3" xfId="0" applyFont="1" applyBorder="1" applyAlignment="1" applyProtection="1">
      <alignment horizontal="center" vertical="center" wrapText="1"/>
      <protection locked="0"/>
    </xf>
    <xf numFmtId="176" fontId="10" fillId="2" borderId="4" xfId="0" applyNumberFormat="1" applyFont="1" applyFill="1" applyBorder="1" applyAlignment="1">
      <alignment horizontal="center" vertical="center"/>
    </xf>
    <xf numFmtId="176" fontId="10" fillId="2" borderId="5" xfId="0" applyNumberFormat="1" applyFont="1" applyFill="1" applyBorder="1" applyAlignment="1">
      <alignment horizontal="center" vertical="center"/>
    </xf>
    <xf numFmtId="176" fontId="10" fillId="2" borderId="1" xfId="0" applyNumberFormat="1" applyFont="1" applyFill="1" applyBorder="1" applyAlignment="1">
      <alignment horizontal="center" vertical="center"/>
    </xf>
    <xf numFmtId="176" fontId="10" fillId="6" borderId="1" xfId="0" applyNumberFormat="1" applyFont="1" applyFill="1" applyBorder="1" applyAlignment="1">
      <alignment horizontal="center" vertical="center"/>
    </xf>
    <xf numFmtId="176" fontId="10" fillId="2" borderId="2" xfId="0" applyNumberFormat="1" applyFont="1" applyFill="1" applyBorder="1" applyAlignment="1" applyProtection="1">
      <alignment horizontal="center" vertical="center"/>
      <protection locked="0"/>
    </xf>
    <xf numFmtId="176" fontId="10" fillId="2" borderId="14" xfId="0" applyNumberFormat="1" applyFont="1" applyFill="1" applyBorder="1" applyAlignment="1" applyProtection="1">
      <alignment horizontal="center" vertical="center"/>
      <protection locked="0"/>
    </xf>
    <xf numFmtId="176" fontId="10" fillId="2" borderId="3" xfId="0" applyNumberFormat="1" applyFont="1" applyFill="1" applyBorder="1" applyAlignment="1" applyProtection="1">
      <alignment horizontal="center" vertical="center"/>
      <protection locked="0"/>
    </xf>
  </cellXfs>
  <cellStyles count="1">
    <cellStyle name="표준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CC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628649</xdr:colOff>
      <xdr:row>0</xdr:row>
      <xdr:rowOff>47625</xdr:rowOff>
    </xdr:from>
    <xdr:to>
      <xdr:col>7</xdr:col>
      <xdr:colOff>583922</xdr:colOff>
      <xdr:row>3</xdr:row>
      <xdr:rowOff>209549</xdr:rowOff>
    </xdr:to>
    <xdr:pic>
      <xdr:nvPicPr>
        <xdr:cNvPr id="4" name="_x236814512" descr="EMB000039a01abc">
          <a:extLst>
            <a:ext uri="{FF2B5EF4-FFF2-40B4-BE49-F238E27FC236}">
              <a16:creationId xmlns:a16="http://schemas.microsoft.com/office/drawing/2014/main" id="{25E7A362-0CC7-438A-B5C5-393EEF974F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2074" y="47625"/>
          <a:ext cx="1879323" cy="10191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7"/>
  <sheetViews>
    <sheetView tabSelected="1" showWhiteSpace="0" view="pageLayout" topLeftCell="A16" zoomScaleNormal="100" zoomScaleSheetLayoutView="100" workbookViewId="0">
      <selection activeCell="G30" sqref="G30"/>
    </sheetView>
  </sheetViews>
  <sheetFormatPr defaultRowHeight="16.5"/>
  <cols>
    <col min="1" max="1" width="6.875" customWidth="1"/>
    <col min="2" max="2" width="25" bestFit="1" customWidth="1"/>
    <col min="3" max="3" width="7.25" customWidth="1"/>
    <col min="4" max="4" width="26.375" customWidth="1"/>
    <col min="5" max="5" width="10.125" customWidth="1"/>
    <col min="6" max="6" width="9.375" customWidth="1"/>
    <col min="7" max="7" width="5.125" customWidth="1"/>
    <col min="8" max="8" width="13.625" customWidth="1"/>
    <col min="9" max="10" width="4.875" customWidth="1"/>
    <col min="11" max="11" width="21.125" bestFit="1" customWidth="1"/>
  </cols>
  <sheetData>
    <row r="1" spans="1:9" ht="27.75" customHeight="1">
      <c r="A1" s="12" t="s">
        <v>40</v>
      </c>
      <c r="B1" s="13" t="s">
        <v>85</v>
      </c>
      <c r="C1" s="45" t="s">
        <v>68</v>
      </c>
      <c r="D1" s="46"/>
      <c r="E1" s="120"/>
      <c r="F1" s="121"/>
      <c r="G1" s="121"/>
      <c r="H1" s="122"/>
    </row>
    <row r="2" spans="1:9" ht="22.5" customHeight="1">
      <c r="A2" s="14" t="s">
        <v>34</v>
      </c>
      <c r="B2" s="15">
        <v>1035981322</v>
      </c>
      <c r="C2" s="47"/>
      <c r="D2" s="48"/>
      <c r="E2" s="123"/>
      <c r="F2" s="124"/>
      <c r="G2" s="124"/>
      <c r="H2" s="125"/>
    </row>
    <row r="3" spans="1:9" ht="22.5" customHeight="1">
      <c r="A3" s="14" t="s">
        <v>35</v>
      </c>
      <c r="B3" s="16">
        <f ca="1">TODAY()</f>
        <v>45983</v>
      </c>
      <c r="C3" s="14" t="s">
        <v>36</v>
      </c>
      <c r="D3" s="17"/>
      <c r="E3" s="123"/>
      <c r="F3" s="124"/>
      <c r="G3" s="124"/>
      <c r="H3" s="125"/>
    </row>
    <row r="4" spans="1:9" ht="22.5" customHeight="1">
      <c r="A4" s="18" t="s">
        <v>33</v>
      </c>
      <c r="B4" s="51"/>
      <c r="C4" s="51"/>
      <c r="D4" s="52"/>
      <c r="E4" s="126"/>
      <c r="F4" s="127"/>
      <c r="G4" s="127"/>
      <c r="H4" s="128"/>
    </row>
    <row r="5" spans="1:9">
      <c r="A5" s="49" t="s">
        <v>0</v>
      </c>
      <c r="B5" s="50"/>
      <c r="C5" s="49" t="s">
        <v>5</v>
      </c>
      <c r="D5" s="50"/>
      <c r="E5" s="19" t="s">
        <v>1</v>
      </c>
      <c r="F5" s="19"/>
      <c r="G5" s="19"/>
      <c r="H5" s="19" t="s">
        <v>4</v>
      </c>
    </row>
    <row r="6" spans="1:9" ht="24" customHeight="1">
      <c r="A6" s="74" t="s">
        <v>69</v>
      </c>
      <c r="B6" s="75"/>
      <c r="C6" s="132" t="s">
        <v>76</v>
      </c>
      <c r="D6" s="133"/>
      <c r="E6" s="20" t="s">
        <v>6</v>
      </c>
      <c r="F6" s="21">
        <v>225000</v>
      </c>
      <c r="G6" s="20">
        <v>1</v>
      </c>
      <c r="H6" s="34">
        <f>F6*G6</f>
        <v>225000</v>
      </c>
      <c r="I6" s="1"/>
    </row>
    <row r="7" spans="1:9" ht="24" customHeight="1">
      <c r="A7" s="76"/>
      <c r="B7" s="77"/>
      <c r="C7" s="62" t="s">
        <v>80</v>
      </c>
      <c r="D7" s="63"/>
      <c r="E7" s="22" t="s">
        <v>11</v>
      </c>
      <c r="F7" s="21">
        <v>34000</v>
      </c>
      <c r="G7" s="20">
        <v>1</v>
      </c>
      <c r="H7" s="34">
        <f t="shared" ref="H7:H20" si="0">F7*G7</f>
        <v>34000</v>
      </c>
      <c r="I7" s="1"/>
    </row>
    <row r="8" spans="1:9" ht="25.5" customHeight="1">
      <c r="A8" s="76"/>
      <c r="B8" s="77"/>
      <c r="C8" s="134" t="s">
        <v>77</v>
      </c>
      <c r="D8" s="135"/>
      <c r="E8" s="20" t="s">
        <v>7</v>
      </c>
      <c r="F8" s="21">
        <v>202000</v>
      </c>
      <c r="G8" s="20">
        <v>1</v>
      </c>
      <c r="H8" s="34">
        <f t="shared" si="0"/>
        <v>202000</v>
      </c>
      <c r="I8" s="1"/>
    </row>
    <row r="9" spans="1:9" ht="37.5" customHeight="1">
      <c r="A9" s="76"/>
      <c r="B9" s="77"/>
      <c r="C9" s="62" t="s">
        <v>92</v>
      </c>
      <c r="D9" s="63"/>
      <c r="E9" s="20" t="s">
        <v>8</v>
      </c>
      <c r="F9" s="21">
        <v>375000</v>
      </c>
      <c r="G9" s="20">
        <v>1</v>
      </c>
      <c r="H9" s="34">
        <f t="shared" si="0"/>
        <v>375000</v>
      </c>
      <c r="I9" s="1"/>
    </row>
    <row r="10" spans="1:9" ht="24" customHeight="1">
      <c r="A10" s="76"/>
      <c r="B10" s="77"/>
      <c r="C10" s="62"/>
      <c r="D10" s="63"/>
      <c r="E10" s="20"/>
      <c r="F10" s="21"/>
      <c r="G10" s="20"/>
      <c r="H10" s="34">
        <f t="shared" si="0"/>
        <v>0</v>
      </c>
      <c r="I10" s="1"/>
    </row>
    <row r="11" spans="1:9" ht="24" customHeight="1">
      <c r="A11" s="76"/>
      <c r="B11" s="77"/>
      <c r="C11" s="64" t="s">
        <v>81</v>
      </c>
      <c r="D11" s="65"/>
      <c r="E11" s="20" t="s">
        <v>9</v>
      </c>
      <c r="F11" s="21">
        <v>680000</v>
      </c>
      <c r="G11" s="20">
        <v>1</v>
      </c>
      <c r="H11" s="34">
        <f t="shared" si="0"/>
        <v>680000</v>
      </c>
      <c r="I11" s="1"/>
    </row>
    <row r="12" spans="1:9" ht="24" customHeight="1">
      <c r="A12" s="76"/>
      <c r="B12" s="77"/>
      <c r="C12" s="66" t="s">
        <v>78</v>
      </c>
      <c r="D12" s="63"/>
      <c r="E12" s="20" t="s">
        <v>10</v>
      </c>
      <c r="F12" s="21">
        <v>99000</v>
      </c>
      <c r="G12" s="20">
        <v>1</v>
      </c>
      <c r="H12" s="34">
        <f t="shared" si="0"/>
        <v>99000</v>
      </c>
      <c r="I12" s="1"/>
    </row>
    <row r="13" spans="1:9" ht="31.5" customHeight="1">
      <c r="A13" s="76"/>
      <c r="B13" s="77"/>
      <c r="C13" s="56"/>
      <c r="D13" s="57"/>
      <c r="E13" s="20"/>
      <c r="F13" s="21"/>
      <c r="G13" s="20"/>
      <c r="H13" s="34">
        <f t="shared" si="0"/>
        <v>0</v>
      </c>
      <c r="I13" s="1"/>
    </row>
    <row r="14" spans="1:9" ht="29.25" customHeight="1">
      <c r="A14" s="76"/>
      <c r="B14" s="77"/>
      <c r="C14" s="56" t="s">
        <v>83</v>
      </c>
      <c r="D14" s="57"/>
      <c r="E14" s="20" t="s">
        <v>61</v>
      </c>
      <c r="F14" s="21">
        <v>61000</v>
      </c>
      <c r="G14" s="20">
        <v>1</v>
      </c>
      <c r="H14" s="34">
        <f t="shared" si="0"/>
        <v>61000</v>
      </c>
      <c r="I14" s="1"/>
    </row>
    <row r="15" spans="1:9" ht="24" customHeight="1">
      <c r="A15" s="76"/>
      <c r="B15" s="77"/>
      <c r="C15" s="56" t="s">
        <v>79</v>
      </c>
      <c r="D15" s="57"/>
      <c r="E15" s="20" t="s">
        <v>62</v>
      </c>
      <c r="F15" s="21">
        <v>80000</v>
      </c>
      <c r="G15" s="20">
        <v>1</v>
      </c>
      <c r="H15" s="34">
        <f t="shared" si="0"/>
        <v>80000</v>
      </c>
      <c r="I15" s="1"/>
    </row>
    <row r="16" spans="1:9" ht="24" customHeight="1">
      <c r="A16" s="76"/>
      <c r="B16" s="77"/>
      <c r="C16" s="58"/>
      <c r="D16" s="59"/>
      <c r="E16" s="20" t="s">
        <v>63</v>
      </c>
      <c r="F16" s="21"/>
      <c r="G16" s="20"/>
      <c r="H16" s="34">
        <f t="shared" si="0"/>
        <v>0</v>
      </c>
      <c r="I16" s="1"/>
    </row>
    <row r="17" spans="1:9">
      <c r="A17" s="76"/>
      <c r="B17" s="77"/>
      <c r="C17" s="67" t="s">
        <v>70</v>
      </c>
      <c r="D17" s="68"/>
      <c r="E17" s="23" t="s">
        <v>64</v>
      </c>
      <c r="F17" s="24">
        <v>80000</v>
      </c>
      <c r="G17" s="23">
        <v>1</v>
      </c>
      <c r="H17" s="34">
        <f t="shared" si="0"/>
        <v>80000</v>
      </c>
      <c r="I17" s="1"/>
    </row>
    <row r="18" spans="1:9">
      <c r="A18" s="76"/>
      <c r="B18" s="77"/>
      <c r="C18" s="84" t="s">
        <v>71</v>
      </c>
      <c r="D18" s="68"/>
      <c r="E18" s="23" t="s">
        <v>65</v>
      </c>
      <c r="F18" s="24"/>
      <c r="G18" s="23"/>
      <c r="H18" s="34">
        <f t="shared" si="0"/>
        <v>0</v>
      </c>
      <c r="I18" s="1"/>
    </row>
    <row r="19" spans="1:9">
      <c r="A19" s="76"/>
      <c r="B19" s="77"/>
      <c r="C19" s="60" t="s">
        <v>72</v>
      </c>
      <c r="D19" s="61"/>
      <c r="E19" s="20" t="s">
        <v>66</v>
      </c>
      <c r="F19" s="24"/>
      <c r="G19" s="23"/>
      <c r="H19" s="34">
        <f t="shared" si="0"/>
        <v>0</v>
      </c>
      <c r="I19" s="1"/>
    </row>
    <row r="20" spans="1:9">
      <c r="A20" s="76"/>
      <c r="B20" s="77"/>
      <c r="C20" s="54"/>
      <c r="D20" s="55"/>
      <c r="E20" s="23" t="s">
        <v>84</v>
      </c>
      <c r="F20" s="24">
        <v>3000</v>
      </c>
      <c r="G20" s="23">
        <v>-1</v>
      </c>
      <c r="H20" s="34">
        <f t="shared" si="0"/>
        <v>-3000</v>
      </c>
      <c r="I20" s="1"/>
    </row>
    <row r="21" spans="1:9" ht="12.75" customHeight="1">
      <c r="A21" s="78" t="s">
        <v>60</v>
      </c>
      <c r="B21" s="79"/>
      <c r="C21" s="53" t="s">
        <v>12</v>
      </c>
      <c r="D21" s="53"/>
      <c r="E21" s="69">
        <f>SUM(H6:H20)</f>
        <v>1833000</v>
      </c>
      <c r="F21" s="69"/>
      <c r="G21" s="39">
        <v>1</v>
      </c>
      <c r="H21" s="131" t="s">
        <v>75</v>
      </c>
      <c r="I21" s="1"/>
    </row>
    <row r="22" spans="1:9" ht="12.75" customHeight="1">
      <c r="A22" s="80"/>
      <c r="B22" s="81"/>
      <c r="C22" s="53"/>
      <c r="D22" s="53"/>
      <c r="E22" s="69">
        <f>E21*G21</f>
        <v>1833000</v>
      </c>
      <c r="F22" s="69"/>
      <c r="G22" s="69"/>
      <c r="H22" s="131"/>
      <c r="I22" s="1"/>
    </row>
    <row r="23" spans="1:9" ht="12.75" customHeight="1">
      <c r="A23" s="80"/>
      <c r="B23" s="81"/>
      <c r="C23" s="53"/>
      <c r="D23" s="53"/>
      <c r="E23" s="69"/>
      <c r="F23" s="69"/>
      <c r="G23" s="69"/>
      <c r="H23" s="131"/>
      <c r="I23" s="1"/>
    </row>
    <row r="24" spans="1:9" ht="17.25" customHeight="1">
      <c r="A24" s="80"/>
      <c r="B24" s="81"/>
      <c r="C24" s="97" t="s">
        <v>17</v>
      </c>
      <c r="D24" s="98"/>
      <c r="E24" s="40" t="s">
        <v>1</v>
      </c>
      <c r="F24" s="40" t="s">
        <v>2</v>
      </c>
      <c r="G24" s="40" t="s">
        <v>3</v>
      </c>
      <c r="H24" s="40"/>
      <c r="I24" s="1"/>
    </row>
    <row r="25" spans="1:9" ht="27" customHeight="1">
      <c r="A25" s="82"/>
      <c r="B25" s="83"/>
      <c r="C25" s="99" t="s">
        <v>81</v>
      </c>
      <c r="D25" s="100"/>
      <c r="E25" s="41" t="s">
        <v>88</v>
      </c>
      <c r="F25" s="37">
        <v>680000</v>
      </c>
      <c r="G25" s="38">
        <v>1</v>
      </c>
      <c r="H25" s="42">
        <f>F25*G25</f>
        <v>680000</v>
      </c>
      <c r="I25" s="1"/>
    </row>
    <row r="26" spans="1:9" ht="25.15" customHeight="1">
      <c r="A26" s="105" t="s">
        <v>67</v>
      </c>
      <c r="B26" s="106"/>
      <c r="C26" s="85" t="s">
        <v>86</v>
      </c>
      <c r="D26" s="85"/>
      <c r="E26" s="41" t="s">
        <v>87</v>
      </c>
      <c r="F26" s="37">
        <v>27000</v>
      </c>
      <c r="G26" s="38">
        <v>1</v>
      </c>
      <c r="H26" s="42">
        <f>F26*G26</f>
        <v>27000</v>
      </c>
      <c r="I26" s="1"/>
    </row>
    <row r="27" spans="1:9">
      <c r="A27" s="107"/>
      <c r="B27" s="108"/>
      <c r="C27" s="85" t="s">
        <v>89</v>
      </c>
      <c r="D27" s="85"/>
      <c r="E27" s="41" t="s">
        <v>90</v>
      </c>
      <c r="F27" s="37">
        <v>0</v>
      </c>
      <c r="G27" s="38">
        <v>1</v>
      </c>
      <c r="H27" s="42">
        <f t="shared" ref="H27:H33" si="1">F27*G27</f>
        <v>0</v>
      </c>
      <c r="I27" s="1"/>
    </row>
    <row r="28" spans="1:9">
      <c r="A28" s="107"/>
      <c r="B28" s="108"/>
      <c r="C28" s="85" t="s">
        <v>91</v>
      </c>
      <c r="D28" s="85"/>
      <c r="E28" s="41" t="s">
        <v>82</v>
      </c>
      <c r="F28" s="37">
        <v>0</v>
      </c>
      <c r="G28" s="38">
        <v>1</v>
      </c>
      <c r="H28" s="42">
        <f t="shared" si="1"/>
        <v>0</v>
      </c>
      <c r="I28" s="1"/>
    </row>
    <row r="29" spans="1:9">
      <c r="A29" s="107"/>
      <c r="B29" s="108"/>
      <c r="C29" s="86" t="s">
        <v>93</v>
      </c>
      <c r="D29" s="86"/>
      <c r="E29" s="41" t="s">
        <v>94</v>
      </c>
      <c r="F29" s="37">
        <v>200000</v>
      </c>
      <c r="G29" s="38">
        <v>1</v>
      </c>
      <c r="H29" s="42">
        <f t="shared" si="1"/>
        <v>200000</v>
      </c>
      <c r="I29" s="1"/>
    </row>
    <row r="30" spans="1:9">
      <c r="A30" s="107"/>
      <c r="B30" s="108"/>
      <c r="C30" s="85" t="s">
        <v>95</v>
      </c>
      <c r="D30" s="85"/>
      <c r="E30" s="41" t="s">
        <v>96</v>
      </c>
      <c r="F30" s="37">
        <v>30000</v>
      </c>
      <c r="G30" s="38">
        <v>1</v>
      </c>
      <c r="H30" s="42">
        <f t="shared" si="1"/>
        <v>30000</v>
      </c>
      <c r="I30" s="1"/>
    </row>
    <row r="31" spans="1:9">
      <c r="A31" s="107"/>
      <c r="B31" s="108"/>
      <c r="C31" s="85" t="s">
        <v>97</v>
      </c>
      <c r="D31" s="85"/>
      <c r="E31" s="41" t="s">
        <v>98</v>
      </c>
      <c r="F31" s="37">
        <v>0</v>
      </c>
      <c r="G31" s="38">
        <v>2</v>
      </c>
      <c r="H31" s="42">
        <f t="shared" si="1"/>
        <v>0</v>
      </c>
      <c r="I31" s="1"/>
    </row>
    <row r="32" spans="1:9" ht="16.5" hidden="1" customHeight="1">
      <c r="A32" s="107"/>
      <c r="B32" s="108"/>
      <c r="C32" s="101"/>
      <c r="D32" s="102"/>
      <c r="E32" s="25"/>
      <c r="F32" s="21">
        <v>10000</v>
      </c>
      <c r="G32" s="20">
        <v>2</v>
      </c>
      <c r="H32" s="21">
        <f t="shared" si="1"/>
        <v>20000</v>
      </c>
      <c r="I32" s="1"/>
    </row>
    <row r="33" spans="1:9" ht="16.5" hidden="1" customHeight="1">
      <c r="A33" s="109"/>
      <c r="B33" s="110"/>
      <c r="C33" s="101"/>
      <c r="D33" s="102"/>
      <c r="E33" s="25"/>
      <c r="F33" s="21">
        <v>10000</v>
      </c>
      <c r="G33" s="20">
        <v>2</v>
      </c>
      <c r="H33" s="21">
        <f t="shared" si="1"/>
        <v>20000</v>
      </c>
      <c r="I33" s="1"/>
    </row>
    <row r="34" spans="1:9" ht="13.5" customHeight="1">
      <c r="A34" s="111" t="s">
        <v>24</v>
      </c>
      <c r="B34" s="112"/>
      <c r="C34" s="93" t="str">
        <f>IF(F38="현금(이체X)",Sheet2!C1,IF(F38="카드",Sheet2!C1,IF(F38="이체 및 현금영수증",Sheet2!C1,IF(F38="카드+현금",Sheet2!C2,IF(F38="현금+카드",Sheet2!C3,IF(F38="이체 및 세금계산서",Sheet2!C1))))))</f>
        <v>선택사항</v>
      </c>
      <c r="D34" s="94"/>
      <c r="E34" s="70">
        <f>SUM(H25:H31)</f>
        <v>937000</v>
      </c>
      <c r="F34" s="71"/>
      <c r="G34" s="71"/>
      <c r="H34" s="129" t="s">
        <v>74</v>
      </c>
      <c r="I34" s="1"/>
    </row>
    <row r="35" spans="1:9" ht="14.25" customHeight="1">
      <c r="A35" s="113"/>
      <c r="B35" s="114"/>
      <c r="C35" s="95"/>
      <c r="D35" s="96"/>
      <c r="E35" s="72"/>
      <c r="F35" s="73"/>
      <c r="G35" s="73"/>
      <c r="H35" s="130"/>
      <c r="I35" s="1"/>
    </row>
    <row r="36" spans="1:9" ht="16.5" customHeight="1">
      <c r="A36" s="103" t="s">
        <v>27</v>
      </c>
      <c r="B36" s="104"/>
      <c r="C36" s="91" t="b">
        <f>IF(F38="카드+현금",Sheet3!C11,IF(F38="현금+카드",Sheet3!C4))</f>
        <v>0</v>
      </c>
      <c r="D36" s="92"/>
      <c r="E36" s="26" t="s">
        <v>73</v>
      </c>
      <c r="F36" s="138">
        <f>SUM(E22,E34)</f>
        <v>2770000</v>
      </c>
      <c r="G36" s="138"/>
      <c r="H36" s="27" t="s">
        <v>14</v>
      </c>
      <c r="I36" s="1"/>
    </row>
    <row r="37" spans="1:9" ht="16.5" customHeight="1">
      <c r="A37" s="103" t="s">
        <v>26</v>
      </c>
      <c r="B37" s="104"/>
      <c r="C37" s="89" t="b">
        <f>IF(F38="카드+현금",Sheet3!C9,IF(F38="현금+카드",Sheet3!C6))</f>
        <v>0</v>
      </c>
      <c r="D37" s="90"/>
      <c r="E37" s="26" t="s">
        <v>15</v>
      </c>
      <c r="F37" s="136">
        <f>F36*1.1-F36</f>
        <v>277000.00000000047</v>
      </c>
      <c r="G37" s="137"/>
      <c r="H37" s="28"/>
      <c r="I37" s="1"/>
    </row>
    <row r="38" spans="1:9" ht="17.25" customHeight="1">
      <c r="A38" s="103" t="s">
        <v>22</v>
      </c>
      <c r="B38" s="104"/>
      <c r="C38" s="91"/>
      <c r="D38" s="92"/>
      <c r="E38" s="26" t="s">
        <v>21</v>
      </c>
      <c r="F38" s="87" t="s">
        <v>58</v>
      </c>
      <c r="G38" s="88"/>
      <c r="H38" s="35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38" s="1"/>
    </row>
    <row r="39" spans="1:9" ht="19.5" customHeight="1">
      <c r="A39" s="111" t="s">
        <v>23</v>
      </c>
      <c r="B39" s="112"/>
      <c r="C39" s="116">
        <f>SUM(C36:C37)-C38</f>
        <v>0</v>
      </c>
      <c r="D39" s="117"/>
      <c r="E39" s="29" t="s">
        <v>59</v>
      </c>
      <c r="F39" s="140"/>
      <c r="G39" s="141"/>
      <c r="H39" s="142"/>
      <c r="I39" s="1"/>
    </row>
    <row r="40" spans="1:9" ht="20.25" customHeight="1">
      <c r="A40" s="113"/>
      <c r="B40" s="114"/>
      <c r="C40" s="118"/>
      <c r="D40" s="119"/>
      <c r="E40" s="30" t="s">
        <v>16</v>
      </c>
      <c r="F40" s="139">
        <f>IF(F38="현금(이체X)",F36,IF(F38="웹결제",ROUND(Sheet2!B7,-4),IF(F38="이체 및 현금영수증",F36+F36*10%,IF(F38="이체 및 세금계산서",F36+F36*10%,IF(F38="이체 및 세금계산서",F36+F36*10%,)))))-F39</f>
        <v>3047000</v>
      </c>
      <c r="G40" s="139"/>
      <c r="H40" s="36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40" s="1"/>
    </row>
    <row r="41" spans="1:9" hidden="1">
      <c r="A41" s="31"/>
      <c r="B41" s="31"/>
      <c r="C41" s="32"/>
      <c r="D41" s="32"/>
      <c r="E41" s="32"/>
      <c r="F41" s="44" t="s">
        <v>43</v>
      </c>
      <c r="G41" s="44"/>
      <c r="H41" s="33">
        <f>F40-(F37+F36)</f>
        <v>0</v>
      </c>
      <c r="I41" s="1"/>
    </row>
    <row r="42" spans="1:9" ht="16.5" customHeight="1">
      <c r="B42" s="11"/>
      <c r="C42" s="1"/>
      <c r="D42" s="1"/>
      <c r="E42" s="115"/>
      <c r="F42" s="115"/>
      <c r="G42" s="115"/>
      <c r="H42" s="115"/>
      <c r="I42" s="1"/>
    </row>
    <row r="43" spans="1:9">
      <c r="A43" s="43"/>
      <c r="B43" s="43"/>
      <c r="C43" s="1"/>
      <c r="D43" s="1"/>
      <c r="E43" s="115"/>
      <c r="F43" s="115"/>
      <c r="G43" s="115"/>
      <c r="H43" s="115"/>
      <c r="I43" s="1"/>
    </row>
    <row r="44" spans="1:9">
      <c r="C44" s="1"/>
      <c r="D44" s="1"/>
      <c r="E44" s="115"/>
      <c r="F44" s="115"/>
      <c r="G44" s="115"/>
      <c r="H44" s="115"/>
      <c r="I44" s="1"/>
    </row>
    <row r="45" spans="1:9">
      <c r="C45" s="1"/>
      <c r="D45" s="1"/>
      <c r="E45" s="1"/>
      <c r="F45" s="1"/>
      <c r="G45" s="1"/>
      <c r="H45" s="1"/>
      <c r="I45" s="1"/>
    </row>
    <row r="47" spans="1:9">
      <c r="C47" s="1"/>
    </row>
  </sheetData>
  <sheetProtection password="CC69" sheet="1" objects="1" scenarios="1" formatCells="0" selectLockedCells="1"/>
  <mergeCells count="57">
    <mergeCell ref="E42:H44"/>
    <mergeCell ref="A39:B40"/>
    <mergeCell ref="C38:D38"/>
    <mergeCell ref="C39:D40"/>
    <mergeCell ref="E1:H4"/>
    <mergeCell ref="H34:H35"/>
    <mergeCell ref="H21:H23"/>
    <mergeCell ref="A5:B5"/>
    <mergeCell ref="C6:D6"/>
    <mergeCell ref="C7:D7"/>
    <mergeCell ref="C8:D8"/>
    <mergeCell ref="C9:D9"/>
    <mergeCell ref="F37:G37"/>
    <mergeCell ref="F36:G36"/>
    <mergeCell ref="F40:G40"/>
    <mergeCell ref="F39:H39"/>
    <mergeCell ref="A38:B38"/>
    <mergeCell ref="A26:B33"/>
    <mergeCell ref="A34:B35"/>
    <mergeCell ref="A36:B36"/>
    <mergeCell ref="A37:B37"/>
    <mergeCell ref="F38:G38"/>
    <mergeCell ref="C37:D37"/>
    <mergeCell ref="C36:D36"/>
    <mergeCell ref="C34:D35"/>
    <mergeCell ref="C24:D24"/>
    <mergeCell ref="C25:D25"/>
    <mergeCell ref="C33:D33"/>
    <mergeCell ref="C32:D32"/>
    <mergeCell ref="E21:F21"/>
    <mergeCell ref="E22:G23"/>
    <mergeCell ref="E34:G35"/>
    <mergeCell ref="A6:B20"/>
    <mergeCell ref="A21:B25"/>
    <mergeCell ref="C18:D18"/>
    <mergeCell ref="C26:D26"/>
    <mergeCell ref="C27:D27"/>
    <mergeCell ref="C28:D28"/>
    <mergeCell ref="C29:D29"/>
    <mergeCell ref="C30:D30"/>
    <mergeCell ref="C31:D31"/>
    <mergeCell ref="A43:B43"/>
    <mergeCell ref="F41:G41"/>
    <mergeCell ref="C1:D2"/>
    <mergeCell ref="C5:D5"/>
    <mergeCell ref="B4:D4"/>
    <mergeCell ref="C21:D23"/>
    <mergeCell ref="C20:D20"/>
    <mergeCell ref="C15:D15"/>
    <mergeCell ref="C16:D16"/>
    <mergeCell ref="C19:D19"/>
    <mergeCell ref="C10:D10"/>
    <mergeCell ref="C11:D11"/>
    <mergeCell ref="C12:D12"/>
    <mergeCell ref="C13:D13"/>
    <mergeCell ref="C14:D14"/>
    <mergeCell ref="C17:D17"/>
  </mergeCells>
  <phoneticPr fontId="1" type="noConversion"/>
  <conditionalFormatting sqref="K17:K19">
    <cfRule type="duplicateValues" dxfId="1" priority="1"/>
  </conditionalFormatting>
  <pageMargins left="0.23622047244094491" right="0.23622047244094491" top="0.78740157480314965" bottom="0.39370078740157483" header="0.31496062992125984" footer="0.31496062992125984"/>
  <pageSetup paperSize="9" scale="85" orientation="portrait" horizontalDpi="4294967292" r:id="rId1"/>
  <headerFooter>
    <oddHeader>&amp;L&amp;"DengXian,보통"&amp;20cafe.naver.com/realcom7&amp;C&amp;"맑은 고딕,보통"&amp;30견&amp;"HancomEQN,보통"   &amp;"맑은 고딕,보통"적&amp;"HancomEQN,보통"   &amp;"맑은 고딕,보통"서&amp;R&amp;"맑은 고딕,굵게"&amp;14리얼컴&amp;"HyhwpEQ,굵게" 02-3424-7811
&amp;"맑은 고딕,굵게"테크노마트&amp;"HyhwpEQ,굵게" 7&amp;"맑은 고딕,굵게"층&amp;"HyhwpEQ,굵게" A-034</oddHeader>
    <oddFooter>&amp;L&amp;G&amp;C&amp;G</oddFooter>
  </headerFooter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Sheet2!$A$2:$A$6</xm:f>
          </x14:formula1>
          <xm:sqref>F38:G38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G11"/>
  <sheetViews>
    <sheetView workbookViewId="0">
      <selection activeCell="B17" sqref="B17"/>
    </sheetView>
  </sheetViews>
  <sheetFormatPr defaultRowHeight="16.5"/>
  <cols>
    <col min="1" max="1" width="9.75" customWidth="1"/>
    <col min="3" max="3" width="9.875" bestFit="1" customWidth="1"/>
    <col min="4" max="4" width="10.875" bestFit="1" customWidth="1"/>
    <col min="5" max="5" width="11" hidden="1" customWidth="1"/>
    <col min="6" max="7" width="0" hidden="1" customWidth="1"/>
  </cols>
  <sheetData>
    <row r="3" spans="1:7">
      <c r="A3" s="43" t="s">
        <v>53</v>
      </c>
      <c r="B3" s="43"/>
      <c r="C3" s="43"/>
      <c r="E3" t="s">
        <v>46</v>
      </c>
      <c r="F3">
        <f>Sheet1!F36</f>
        <v>2770000</v>
      </c>
    </row>
    <row r="4" spans="1:7">
      <c r="A4" t="s">
        <v>52</v>
      </c>
      <c r="B4" s="6" t="s">
        <v>50</v>
      </c>
      <c r="C4" s="8">
        <v>500000</v>
      </c>
      <c r="D4" t="s">
        <v>47</v>
      </c>
    </row>
    <row r="5" spans="1:7">
      <c r="B5" t="s">
        <v>15</v>
      </c>
      <c r="C5">
        <v>1.1000000000000001</v>
      </c>
      <c r="D5" t="s">
        <v>48</v>
      </c>
    </row>
    <row r="6" spans="1:7">
      <c r="B6" t="s">
        <v>45</v>
      </c>
      <c r="C6" s="9">
        <f>(F3-C4)*C5</f>
        <v>2497000</v>
      </c>
      <c r="D6" t="s">
        <v>49</v>
      </c>
    </row>
    <row r="8" spans="1:7">
      <c r="A8" s="43" t="s">
        <v>54</v>
      </c>
      <c r="B8" s="43"/>
      <c r="C8" s="43"/>
    </row>
    <row r="9" spans="1:7">
      <c r="A9" t="s">
        <v>52</v>
      </c>
      <c r="B9" s="7" t="s">
        <v>51</v>
      </c>
      <c r="C9" s="10"/>
      <c r="D9" t="s">
        <v>47</v>
      </c>
      <c r="G9" s="9">
        <f>((F3*C10)-C9)/C10</f>
        <v>2770000</v>
      </c>
    </row>
    <row r="10" spans="1:7">
      <c r="B10" t="s">
        <v>15</v>
      </c>
      <c r="C10">
        <v>1.1000000000000001</v>
      </c>
      <c r="D10" t="s">
        <v>48</v>
      </c>
    </row>
    <row r="11" spans="1:7">
      <c r="B11" t="s">
        <v>44</v>
      </c>
      <c r="C11" s="9">
        <f>ROUND(G9,-3)</f>
        <v>2770000</v>
      </c>
      <c r="D11" t="s">
        <v>49</v>
      </c>
    </row>
  </sheetData>
  <mergeCells count="2">
    <mergeCell ref="A3:C3"/>
    <mergeCell ref="A8:C8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9"/>
  <sheetViews>
    <sheetView workbookViewId="0">
      <selection activeCell="A18" sqref="A18"/>
    </sheetView>
  </sheetViews>
  <sheetFormatPr defaultRowHeight="16.5"/>
  <cols>
    <col min="1" max="1" width="46.75" bestFit="1" customWidth="1"/>
    <col min="3" max="3" width="25.375" bestFit="1" customWidth="1"/>
  </cols>
  <sheetData>
    <row r="1" spans="1:5" ht="82.5">
      <c r="B1" t="s">
        <v>18</v>
      </c>
      <c r="C1" t="s">
        <v>28</v>
      </c>
      <c r="D1" s="3" t="s">
        <v>30</v>
      </c>
      <c r="E1" s="3" t="s">
        <v>30</v>
      </c>
    </row>
    <row r="2" spans="1:5">
      <c r="A2" t="s">
        <v>41</v>
      </c>
      <c r="B2" t="s">
        <v>14</v>
      </c>
      <c r="C2" s="5" t="s">
        <v>57</v>
      </c>
      <c r="D2" t="s">
        <v>29</v>
      </c>
    </row>
    <row r="3" spans="1:5">
      <c r="A3" t="s">
        <v>19</v>
      </c>
      <c r="B3" t="s">
        <v>25</v>
      </c>
      <c r="C3" s="5" t="s">
        <v>56</v>
      </c>
      <c r="D3" s="4" t="s">
        <v>31</v>
      </c>
    </row>
    <row r="4" spans="1:5">
      <c r="A4" t="s">
        <v>20</v>
      </c>
      <c r="B4" s="2">
        <f>Sheet1!F36-(Sheet1!C36)</f>
        <v>2770000</v>
      </c>
    </row>
    <row r="5" spans="1:5">
      <c r="A5" t="s">
        <v>55</v>
      </c>
      <c r="B5" s="2"/>
    </row>
    <row r="6" spans="1:5">
      <c r="A6" t="s">
        <v>32</v>
      </c>
    </row>
    <row r="7" spans="1:5">
      <c r="A7" t="s">
        <v>42</v>
      </c>
    </row>
    <row r="8" spans="1:5">
      <c r="A8" t="s">
        <v>13</v>
      </c>
      <c r="B8" s="2">
        <v>60000</v>
      </c>
    </row>
    <row r="9" spans="1:5">
      <c r="A9" t="s">
        <v>39</v>
      </c>
      <c r="B9" s="2">
        <v>70000</v>
      </c>
    </row>
    <row r="10" spans="1:5">
      <c r="A10" t="s">
        <v>37</v>
      </c>
      <c r="B10" s="2">
        <v>80000</v>
      </c>
    </row>
    <row r="11" spans="1:5">
      <c r="A11" t="s">
        <v>38</v>
      </c>
      <c r="B11" s="2">
        <v>100000</v>
      </c>
    </row>
    <row r="12" spans="1:5">
      <c r="B12" s="2">
        <v>151200</v>
      </c>
    </row>
    <row r="13" spans="1:5">
      <c r="B13" s="2">
        <v>188000</v>
      </c>
    </row>
    <row r="14" spans="1:5">
      <c r="B14" s="2">
        <v>194290</v>
      </c>
    </row>
    <row r="15" spans="1:5">
      <c r="B15" s="2">
        <v>359000</v>
      </c>
    </row>
    <row r="17" spans="1:1">
      <c r="A17" s="5"/>
    </row>
    <row r="18" spans="1:1">
      <c r="A18" s="5"/>
    </row>
    <row r="19" spans="1:1">
      <c r="A19" s="5"/>
    </row>
  </sheetData>
  <phoneticPr fontId="1" type="noConversion"/>
  <conditionalFormatting sqref="A10:A12 A14:A19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Sheet3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최진만</dc:creator>
  <cp:lastModifiedBy>user</cp:lastModifiedBy>
  <cp:lastPrinted>2025-11-22T06:45:20Z</cp:lastPrinted>
  <dcterms:created xsi:type="dcterms:W3CDTF">2019-03-28T03:58:09Z</dcterms:created>
  <dcterms:modified xsi:type="dcterms:W3CDTF">2025-11-22T09:57:04Z</dcterms:modified>
</cp:coreProperties>
</file>