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6.247.111.21\RealData\견적서\"/>
    </mc:Choice>
  </mc:AlternateContent>
  <xr:revisionPtr revIDLastSave="0" documentId="13_ncr:1_{96C59068-FC35-47FF-91C5-8ADBE90790D9}" xr6:coauthVersionLast="47" xr6:coauthVersionMax="47" xr10:uidLastSave="{00000000-0000-0000-0000-000000000000}"/>
  <bookViews>
    <workbookView xWindow="10665" yWindow="405" windowWidth="17790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<sst xmlns="http://schemas.openxmlformats.org/spreadsheetml/2006/main" count="102" uniqueCount="93">
  <si>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</si>
  <si>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</si>
  <si>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</si>
  <si>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</si>
  <si>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</si>
  <si>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</si>
  <si>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</si>
  <si>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</si>
  <si>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</si>
  <si>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</si>
  <si>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</si>
  <si>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</si>
  <si>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</si>
  <si>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</si>
  <si>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</si>
  <si>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</si>
  <si>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</si>
  <si>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</si>
  <si>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</si>
  <si>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</si>
  <si>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</si>
  <si>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</si>
  <si>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</si>
  <si>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</si>
  <si>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</si>
  <si>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</si>
  <si>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</si>
  <si>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</si>
  <si>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</si>
  <si>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</si>
  <si>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</si>
  <si>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</si>
  <si>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</si>
  <si>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</si>
  <si>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</si>
  <si>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</si>
  <si>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</si>
  <si>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</si>
  <si>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</si>
  <si>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</si>
  <si>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</si>
  <si>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</si>
  <si>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</si>
  <si>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</si>
  <si>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</si>
  <si>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</si>
  <si>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</si>
  <si>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</si>
  <si>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</si>
  <si>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</si>
  <si>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</si>
  <si>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</si>
  <si>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</si>
  <si>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</si>
  <si>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</si>
  <si>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</si>
  <si>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</si>
  <si>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</si>
  <si>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</si>
  <si>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</si>
  <si>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</si>
  <si>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</si>
  <si>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</si>
  <si>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</si>
  <si>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</si>
  <si>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</si>
  <si>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</si>
  <si>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</si>
  <si>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</si>
  <si>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</si>
  <si>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</si>
  <si>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</si>
  <si>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</si>
  <si>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</si>
  <si>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</si>
  <si>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정품쿨러</t>
    <phoneticPr fontId="1" type="noConversion"/>
  </si>
  <si>
    <t>비즈텍 TREAVE DDR4-3200 CL22 (16GB)</t>
    <phoneticPr fontId="1" type="noConversion"/>
  </si>
  <si>
    <t xml:space="preserve">GIGABYTE A520M K V2 </t>
    <phoneticPr fontId="1" type="noConversion"/>
  </si>
  <si>
    <t>MSI 지포스 GT1030 에어로 ITX OC D4 2GB</t>
    <phoneticPr fontId="1" type="noConversion"/>
  </si>
  <si>
    <t>VGA선택</t>
    <phoneticPr fontId="1" type="noConversion"/>
  </si>
  <si>
    <t>Western Digital WD Blue SN580 M.2 NVMe (500GB)</t>
    <phoneticPr fontId="1" type="noConversion"/>
  </si>
  <si>
    <t>킹덤 미니케이스 블랙</t>
    <phoneticPr fontId="1" type="noConversion"/>
  </si>
  <si>
    <t>이도원(기존고객님)</t>
    <phoneticPr fontId="1" type="noConversion"/>
  </si>
  <si>
    <t>기본 유선키보드셋트 서비스</t>
    <phoneticPr fontId="1" type="noConversion"/>
  </si>
  <si>
    <t>장패드서비스</t>
    <phoneticPr fontId="1" type="noConversion"/>
  </si>
  <si>
    <t>키보드</t>
    <phoneticPr fontId="1" type="noConversion"/>
  </si>
  <si>
    <t>패드</t>
    <phoneticPr fontId="1" type="noConversion"/>
  </si>
  <si>
    <t xml:space="preserve">롤만 하실계획    </t>
    <phoneticPr fontId="1" type="noConversion"/>
  </si>
  <si>
    <t>PIXELART PA3241F 아이케어 100 무결점</t>
    <phoneticPr fontId="1" type="noConversion"/>
  </si>
  <si>
    <t>모니터</t>
    <phoneticPr fontId="1" type="noConversion"/>
  </si>
  <si>
    <t xml:space="preserve">AMD 라이젠5-4세대 5600XT (멀티팩 정품)        AMD 5600 후속모델 </t>
    <phoneticPr fontId="1" type="noConversion"/>
  </si>
  <si>
    <t>에너지옵티머스 EXCEL II 500W 80PLUS스탠다드 230V EU</t>
    <phoneticPr fontId="1" type="noConversion"/>
  </si>
  <si>
    <t>파워 브랜드교체 무상 AS 5년 보증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</si>
</sst>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11" borderId="14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9" fillId="12" borderId="14" xfId="0" applyFont="1" applyFill="1" applyBorder="1" applyAlignment="1" applyProtection="1">
      <alignment horizontal="center" vertical="center" wrapText="1"/>
      <protection locked="0"/>
    </xf>
    <xf numFmtId="0" fontId="9" fillId="12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39</v>
      </c>
      <c r="B1" s="13" t="s">
        <v>82</v>
      </c>
      <c r="C1" s="121" t="s">
        <v>67</v>
      </c>
      <c r="D1" s="122"/>
      <c r="E1" s="54"/>
      <c r="F1" s="55"/>
      <c r="G1" s="55"/>
      <c r="H1" s="56"/>
    </row>
    <row r="2" spans="1:9" ht="22.5" customHeight="1">
      <c r="A2" s="14" t="s">
        <v>33</v>
      </c>
      <c r="B2" s="15">
        <v>1027188406</v>
      </c>
      <c r="C2" s="123"/>
      <c r="D2" s="124"/>
      <c r="E2" s="57"/>
      <c r="F2" s="58"/>
      <c r="G2" s="58"/>
      <c r="H2" s="59"/>
    </row>
    <row r="3" spans="1:9" ht="22.5" customHeight="1">
      <c r="A3" s="14" t="s">
        <v>34</v>
      </c>
      <c r="B3" s="16">
        <f ca="1">TODAY()</f>
        <v>45918</v>
      </c>
      <c r="C3" s="14" t="s">
        <v>35</v>
      </c>
      <c r="D3" s="17"/>
      <c r="E3" s="57"/>
      <c r="F3" s="58"/>
      <c r="G3" s="58"/>
      <c r="H3" s="59"/>
    </row>
    <row r="4" spans="1:9" ht="22.5" customHeight="1">
      <c r="A4" s="18" t="s">
        <v>32</v>
      </c>
      <c r="B4" s="125" t="s">
        <v>87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68</v>
      </c>
      <c r="B6" s="107"/>
      <c r="C6" s="68" t="s">
        <v>90</v>
      </c>
      <c r="D6" s="69"/>
      <c r="E6" s="20" t="s">
        <v>6</v>
      </c>
      <c r="F6" s="21">
        <v>125000</v>
      </c>
      <c r="G6" s="20">
        <v>1</v>
      </c>
      <c r="H6" s="34">
        <f>F6*G6</f>
        <v>125000</v>
      </c>
      <c r="I6" s="1"/>
    </row>
    <row r="7" spans="1:9" ht="24" customHeight="1">
      <c r="A7" s="108"/>
      <c r="B7" s="109"/>
      <c r="C7" s="68" t="s">
        <v>75</v>
      </c>
      <c r="D7" s="69"/>
      <c r="E7" s="22" t="s">
        <v>10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61000</v>
      </c>
      <c r="G8" s="20">
        <v>1</v>
      </c>
      <c r="H8" s="34">
        <f t="shared" si="0"/>
        <v>61000</v>
      </c>
      <c r="I8" s="1"/>
    </row>
    <row r="9" spans="1:9" ht="37.5" customHeight="1">
      <c r="A9" s="108"/>
      <c r="B9" s="109"/>
      <c r="C9" s="68" t="s">
        <v>76</v>
      </c>
      <c r="D9" s="69"/>
      <c r="E9" s="20" t="s">
        <v>8</v>
      </c>
      <c r="F9" s="21">
        <v>50000</v>
      </c>
      <c r="G9" s="20">
        <v>1</v>
      </c>
      <c r="H9" s="34">
        <f t="shared" si="0"/>
        <v>50000</v>
      </c>
      <c r="I9" s="1"/>
    </row>
    <row r="10" spans="1:9" ht="24" customHeight="1">
      <c r="A10" s="108"/>
      <c r="B10" s="109"/>
      <c r="C10" s="136" t="s">
        <v>78</v>
      </c>
      <c r="D10" s="137"/>
      <c r="E10" s="20" t="s">
        <v>79</v>
      </c>
      <c r="F10" s="21">
        <v>105000</v>
      </c>
      <c r="G10" s="20">
        <v>1</v>
      </c>
      <c r="H10" s="34">
        <f t="shared" si="0"/>
        <v>105000</v>
      </c>
      <c r="I10" s="1"/>
    </row>
    <row r="11" spans="1:9" ht="24" customHeight="1">
      <c r="A11" s="108"/>
      <c r="B11" s="109"/>
      <c r="C11" s="138"/>
      <c r="D11" s="139"/>
      <c r="E11" s="20"/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40" t="s">
        <v>80</v>
      </c>
      <c r="D12" s="69"/>
      <c r="E12" s="20" t="s">
        <v>9</v>
      </c>
      <c r="F12" s="21">
        <v>58000</v>
      </c>
      <c r="G12" s="20">
        <v>1</v>
      </c>
      <c r="H12" s="34">
        <f t="shared" si="0"/>
        <v>58000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60</v>
      </c>
      <c r="F14" s="21">
        <v>14000</v>
      </c>
      <c r="G14" s="20">
        <v>1</v>
      </c>
      <c r="H14" s="34">
        <f t="shared" si="0"/>
        <v>14000</v>
      </c>
      <c r="I14" s="1"/>
    </row>
    <row r="15" spans="1:9" ht="24" customHeight="1">
      <c r="A15" s="108"/>
      <c r="B15" s="109"/>
      <c r="C15" s="130" t="s">
        <v>91</v>
      </c>
      <c r="D15" s="131"/>
      <c r="E15" s="20" t="s">
        <v>61</v>
      </c>
      <c r="F15" s="21">
        <v>38000</v>
      </c>
      <c r="G15" s="20">
        <v>1</v>
      </c>
      <c r="H15" s="34">
        <f t="shared" si="0"/>
        <v>38000</v>
      </c>
      <c r="I15" s="1"/>
    </row>
    <row r="16" spans="1:9" ht="24" customHeight="1">
      <c r="A16" s="108"/>
      <c r="B16" s="109"/>
      <c r="C16" s="132"/>
      <c r="D16" s="133"/>
      <c r="E16" s="20" t="s">
        <v>62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41" t="s">
        <v>69</v>
      </c>
      <c r="D17" s="117"/>
      <c r="E17" s="23" t="s">
        <v>63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70</v>
      </c>
      <c r="D18" s="117"/>
      <c r="E18" s="23" t="s">
        <v>64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71</v>
      </c>
      <c r="D19" s="135"/>
      <c r="E19" s="20" t="s">
        <v>65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59</v>
      </c>
      <c r="B21" s="111"/>
      <c r="C21" s="127" t="s">
        <v>11</v>
      </c>
      <c r="D21" s="127"/>
      <c r="E21" s="101">
        <f>SUM(H6:H20)</f>
        <v>531000</v>
      </c>
      <c r="F21" s="101"/>
      <c r="G21" s="39">
        <v>1</v>
      </c>
      <c r="H21" s="65" t="s">
        <v>74</v>
      </c>
      <c r="I21" s="1"/>
    </row>
    <row r="22" spans="1:9" ht="12.75" customHeight="1">
      <c r="A22" s="112"/>
      <c r="B22" s="113"/>
      <c r="C22" s="127"/>
      <c r="D22" s="127"/>
      <c r="E22" s="101">
        <f>E21*G21</f>
        <v>531000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16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88</v>
      </c>
      <c r="D25" s="98"/>
      <c r="E25" s="41" t="s">
        <v>89</v>
      </c>
      <c r="F25" s="37">
        <v>160000</v>
      </c>
      <c r="G25" s="38">
        <v>1</v>
      </c>
      <c r="H25" s="42">
        <f>F25*G25</f>
        <v>160000</v>
      </c>
      <c r="I25" s="1"/>
    </row>
    <row r="26" spans="1:9" ht="25.15" customHeight="1">
      <c r="A26" s="81" t="s">
        <v>66</v>
      </c>
      <c r="B26" s="82"/>
      <c r="C26" s="118" t="s">
        <v>92</v>
      </c>
      <c r="D26" s="118"/>
      <c r="E26" s="41"/>
      <c r="F26" s="37">
        <v>9000</v>
      </c>
      <c r="G26" s="38">
        <v>-1</v>
      </c>
      <c r="H26" s="42">
        <f>F26*G26</f>
        <v>-9000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 t="s">
        <v>83</v>
      </c>
      <c r="D30" s="118"/>
      <c r="E30" s="41" t="s">
        <v>85</v>
      </c>
      <c r="F30" s="37">
        <v>0</v>
      </c>
      <c r="G30" s="38"/>
      <c r="H30" s="42">
        <f t="shared" si="1"/>
        <v>0</v>
      </c>
      <c r="I30" s="1"/>
    </row>
    <row r="31" spans="1:9">
      <c r="A31" s="83"/>
      <c r="B31" s="84"/>
      <c r="C31" s="118" t="s">
        <v>84</v>
      </c>
      <c r="D31" s="118"/>
      <c r="E31" s="41" t="s">
        <v>86</v>
      </c>
      <c r="F31" s="37">
        <v>0</v>
      </c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23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151000</v>
      </c>
      <c r="F34" s="103"/>
      <c r="G34" s="103"/>
      <c r="H34" s="63" t="s">
        <v>73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26</v>
      </c>
      <c r="B36" s="80"/>
      <c r="C36" s="48" t="b">
        <f>IF(F38="카드+현금",Sheet3!C11,IF(F38="현금+카드",Sheet3!C4))</f>
        <v>0</v>
      </c>
      <c r="D36" s="49"/>
      <c r="E36" s="26" t="s">
        <v>72</v>
      </c>
      <c r="F36" s="74">
        <f>SUM(E22,E34)</f>
        <v>682000</v>
      </c>
      <c r="G36" s="74"/>
      <c r="H36" s="27" t="s">
        <v>13</v>
      </c>
      <c r="I36" s="1"/>
    </row>
    <row r="37" spans="1:9" ht="16.5" customHeight="1">
      <c r="A37" s="79" t="s">
        <v>25</v>
      </c>
      <c r="B37" s="80"/>
      <c r="C37" s="89" t="b">
        <f>IF(F38="카드+현금",Sheet3!C9,IF(F38="현금+카드",Sheet3!C6))</f>
        <v>0</v>
      </c>
      <c r="D37" s="90"/>
      <c r="E37" s="26" t="s">
        <v>14</v>
      </c>
      <c r="F37" s="72">
        <f>F36*1.1-F36</f>
        <v>68200.000000000116</v>
      </c>
      <c r="G37" s="73"/>
      <c r="H37" s="28"/>
      <c r="I37" s="1"/>
    </row>
    <row r="38" spans="1:9" ht="17.25" customHeight="1">
      <c r="A38" s="79" t="s">
        <v>21</v>
      </c>
      <c r="B38" s="80"/>
      <c r="C38" s="48"/>
      <c r="D38" s="49"/>
      <c r="E38" s="26" t="s">
        <v>20</v>
      </c>
      <c r="F38" s="87" t="s">
        <v>57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22</v>
      </c>
      <c r="B39" s="45"/>
      <c r="C39" s="50">
        <f>SUM(C36:C37)-C38</f>
        <v>0</v>
      </c>
      <c r="D39" s="51"/>
      <c r="E39" s="29" t="s">
        <v>58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15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750200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42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52</v>
      </c>
      <c r="B3" s="119"/>
      <c r="C3" s="119"/>
      <c r="E3" t="s">
        <v>45</v>
      </c>
      <c r="F3">
        <f>Sheet1!F36</f>
        <v>682000</v>
      </c>
    </row>
    <row r="4" spans="1:7">
      <c r="A4" t="s">
        <v>51</v>
      </c>
      <c r="B4" s="6" t="s">
        <v>49</v>
      </c>
      <c r="C4" s="8">
        <v>500000</v>
      </c>
      <c r="D4" t="s">
        <v>46</v>
      </c>
    </row>
    <row r="5" spans="1:7">
      <c r="B5" t="s">
        <v>14</v>
      </c>
      <c r="C5">
        <v>1.1000000000000001</v>
      </c>
      <c r="D5" t="s">
        <v>47</v>
      </c>
    </row>
    <row r="6" spans="1:7">
      <c r="B6" t="s">
        <v>44</v>
      </c>
      <c r="C6" s="9">
        <f>(F3-C4)*C5</f>
        <v>200200.00000000003</v>
      </c>
      <c r="D6" t="s">
        <v>48</v>
      </c>
    </row>
    <row r="8" spans="1:7">
      <c r="A8" s="119" t="s">
        <v>53</v>
      </c>
      <c r="B8" s="119"/>
      <c r="C8" s="119"/>
    </row>
    <row r="9" spans="1:7">
      <c r="A9" t="s">
        <v>51</v>
      </c>
      <c r="B9" s="7" t="s">
        <v>50</v>
      </c>
      <c r="C9" s="10"/>
      <c r="D9" t="s">
        <v>46</v>
      </c>
      <c r="G9" s="9">
        <f>((F3*C10)-C9)/C10</f>
        <v>682000</v>
      </c>
    </row>
    <row r="10" spans="1:7">
      <c r="B10" t="s">
        <v>14</v>
      </c>
      <c r="C10">
        <v>1.1000000000000001</v>
      </c>
      <c r="D10" t="s">
        <v>47</v>
      </c>
    </row>
    <row r="11" spans="1:7">
      <c r="B11" t="s">
        <v>43</v>
      </c>
      <c r="C11" s="9">
        <f>ROUND(G9,-3)</f>
        <v>682000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56</v>
      </c>
      <c r="D2" t="s">
        <v>28</v>
      </c>
    </row>
    <row r="3" spans="1:5">
      <c r="A3" t="s">
        <v>18</v>
      </c>
      <c r="B3" t="s">
        <v>24</v>
      </c>
      <c r="C3" s="5" t="s">
        <v>55</v>
      </c>
      <c r="D3" s="4" t="s">
        <v>30</v>
      </c>
    </row>
    <row r="4" spans="1:5">
      <c r="A4" t="s">
        <v>19</v>
      </c>
      <c r="B4" s="2">
        <f>Sheet1!F36-(Sheet1!C36)</f>
        <v>682000</v>
      </c>
    </row>
    <row r="5" spans="1:5">
      <c r="A5" t="s">
        <v>54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2025-09-18T03:53:09Z</cp:lastPrinted>
  <dcterms:created xsi:type="dcterms:W3CDTF">2019-03-28T03:58:09Z</dcterms:created>
  <dcterms:modified xsi:type="dcterms:W3CDTF">2025-09-18T04:57:17Z</dcterms:modified>
</cp:coreProperties>
</file>