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E9E53341-C102-4163-B68F-8B469ED5974F}" xr6:coauthVersionLast="47" xr6:coauthVersionMax="47" xr10:uidLastSave="{00000000-0000-0000-0000-000000000000}"/>
  <bookViews>
    <workbookView xWindow="1515" yWindow="1515" windowWidth="18915" windowHeight="1879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<sst xmlns="http://schemas.openxmlformats.org/spreadsheetml/2006/main" count="103" uniqueCount="90">
  <si>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</si>
  <si>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</si>
  <si>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</si>
  <si>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</si>
  <si>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</si>
  <si>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</si>
  <si>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</si>
  <si>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</si>
  <si>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</si>
  <si>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</si>
  <si>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</si>
  <si>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</si>
  <si>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</si>
  <si>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</si>
  <si>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</si>
  <si>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</si>
  <si>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</si>
  <si>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</si>
  <si>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</si>
  <si>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</si>
  <si>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</si>
  <si>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</si>
  <si>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</si>
  <si>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</si>
  <si>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</si>
  <si>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</si>
  <si>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</si>
  <si>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</si>
  <si>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</si>
  <si>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</si>
  <si>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</si>
  <si>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</si>
  <si>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</si>
  <si>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</si>
  <si>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</si>
  <si>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</si>
  <si>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</si>
  <si>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</si>
  <si>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</si>
  <si>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</si>
  <si>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</si>
  <si>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</si>
  <si>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</si>
  <si>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</si>
  <si>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</si>
  <si>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</si>
  <si>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</si>
  <si>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</si>
  <si>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</si>
  <si>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</si>
  <si>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</si>
  <si>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</si>
  <si>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</si>
  <si>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</si>
  <si>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</si>
  <si>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</si>
  <si>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</si>
  <si>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</si>
  <si>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</si>
  <si>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</si>
  <si>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</si>
  <si>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</si>
  <si>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</si>
  <si>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</si>
  <si>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</si>
  <si>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</si>
  <si>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</si>
  <si>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</si>
  <si>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</si>
  <si>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하호영실장님(거산피앤디)</t>
    <phoneticPr fontId="1" type="noConversion"/>
  </si>
  <si>
    <t>사진.문서 관련 업무</t>
    <phoneticPr fontId="1" type="noConversion"/>
  </si>
  <si>
    <t>MSI PRO H610M-E DDR4</t>
    <phoneticPr fontId="1" type="noConversion"/>
  </si>
  <si>
    <t>기존8GB 활용-&gt; 8GB추가  (16GB )</t>
    <phoneticPr fontId="1" type="noConversion"/>
  </si>
  <si>
    <t>인텔 코어i5-12세대 12400F 6코어12쓰레드 18MB</t>
    <phoneticPr fontId="1" type="noConversion"/>
  </si>
  <si>
    <t xml:space="preserve">인텔 정품쿨러 </t>
    <phoneticPr fontId="1" type="noConversion"/>
  </si>
  <si>
    <t>1.2.3.4  PC는 그래픽카드 그대로 활용</t>
    <phoneticPr fontId="1" type="noConversion"/>
  </si>
  <si>
    <t>기존케이스</t>
    <phoneticPr fontId="1" type="noConversion"/>
  </si>
  <si>
    <t>기존파워</t>
    <phoneticPr fontId="1" type="noConversion"/>
  </si>
  <si>
    <t>13세대 PC</t>
    <phoneticPr fontId="1" type="noConversion"/>
  </si>
  <si>
    <t xml:space="preserve"> 그래픽카드만 추가장착후, 드라이버설치만!!</t>
    <phoneticPr fontId="1" type="noConversion"/>
  </si>
  <si>
    <t>1.2.3.4. 기존디스크 살린후,  WD새상품 NVME 500GB추가장착 속도 예전대비 7배이상</t>
    <phoneticPr fontId="1" type="noConversion"/>
  </si>
  <si>
    <t>부품업그레이드</t>
    <phoneticPr fontId="1" type="noConversion"/>
  </si>
  <si>
    <t>5번MAXSUN RX580 빅맥 화이트D5 8G 3년보증</t>
    <phoneticPr fontId="1" type="noConversion"/>
  </si>
  <si>
    <t>5번 파워교체 마이크로닉스 쿨맥스 600W 브론즈    새상품(5년보증)</t>
    <phoneticPr fontId="1" type="noConversion"/>
  </si>
  <si>
    <t>파워교체</t>
    <phoneticPr fontId="1" type="noConversion"/>
  </si>
  <si>
    <t>부품매입</t>
    <phoneticPr fontId="1" type="noConversion"/>
  </si>
  <si>
    <t>기존 7년전  보드+시퓨 매입가로 파워교체</t>
    <phoneticPr fontId="1" type="noConversion"/>
  </si>
  <si>
    <t xml:space="preserve">새롭게 구매한 부품 상품들은 무상점검2년동안은 무료 점검 AS 가능합니다!! (그래픽+보드+    시피유) RAM 1년 +  2년이 지난시점엔 부품결함시 부품비용 xxx &gt; 공임비 정도만 발생됩니다 !    </t>
    <phoneticPr fontId="1" type="noConversion"/>
  </si>
  <si>
    <t>13400모델은 새파워로 교체완료!!</t>
    <phoneticPr fontId="1" type="noConversion"/>
  </si>
  <si>
    <t>기존파워중에 전압약한거 버리고 있는걸로교체!!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</si>
</sst>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177" fontId="9" fillId="5" borderId="1" xfId="0" applyNumberFormat="1" applyFont="1" applyFill="1" applyBorder="1" applyAlignment="1">
      <alignment horizontal="center" vertical="center"/>
    </xf>
    <xf numFmtId="0" fontId="13" fillId="0" borderId="13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176" fontId="9" fillId="7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0" fontId="9" fillId="2" borderId="6" xfId="0" applyFont="1" applyFill="1" applyBorder="1">
      <alignment vertical="center"/>
    </xf>
    <xf numFmtId="176" fontId="9" fillId="3" borderId="3" xfId="0" applyNumberFormat="1" applyFont="1" applyFill="1" applyBorder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176" fontId="9" fillId="6" borderId="1" xfId="0" applyNumberFormat="1" applyFont="1" applyFill="1" applyBorder="1">
      <alignment vertical="center"/>
    </xf>
    <xf numFmtId="0" fontId="9" fillId="1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12" borderId="14" xfId="0" applyFont="1" applyFill="1" applyBorder="1" applyAlignment="1">
      <alignment horizontal="center" vertical="center" wrapText="1"/>
    </xf>
    <xf numFmtId="0" fontId="7" fillId="12" borderId="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12" borderId="14" xfId="0" applyFont="1" applyFill="1" applyBorder="1" applyAlignment="1">
      <alignment horizontal="center" vertical="center" wrapText="1"/>
    </xf>
    <xf numFmtId="0" fontId="8" fillId="12" borderId="3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11" fillId="12" borderId="14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176" fontId="9" fillId="5" borderId="1" xfId="0" applyNumberFormat="1" applyFont="1" applyFill="1" applyBorder="1" applyAlignment="1">
      <alignment horizontal="center" vertical="center"/>
    </xf>
    <xf numFmtId="176" fontId="9" fillId="5" borderId="4" xfId="0" applyNumberFormat="1" applyFont="1" applyFill="1" applyBorder="1" applyAlignment="1">
      <alignment horizontal="center" vertical="center"/>
    </xf>
    <xf numFmtId="176" fontId="9" fillId="5" borderId="5" xfId="0" applyNumberFormat="1" applyFont="1" applyFill="1" applyBorder="1" applyAlignment="1">
      <alignment horizontal="center" vertical="center"/>
    </xf>
    <xf numFmtId="176" fontId="9" fillId="5" borderId="9" xfId="0" applyNumberFormat="1" applyFont="1" applyFill="1" applyBorder="1" applyAlignment="1">
      <alignment horizontal="center" vertical="center"/>
    </xf>
    <xf numFmtId="176" fontId="9" fillId="5" borderId="10" xfId="0" applyNumberFormat="1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wrapText="1"/>
    </xf>
    <xf numFmtId="0" fontId="12" fillId="6" borderId="6" xfId="0" applyFont="1" applyFill="1" applyBorder="1" applyAlignment="1">
      <alignment horizontal="center" wrapText="1"/>
    </xf>
    <xf numFmtId="0" fontId="12" fillId="6" borderId="7" xfId="0" applyFont="1" applyFill="1" applyBorder="1" applyAlignment="1">
      <alignment horizontal="center" wrapText="1"/>
    </xf>
    <xf numFmtId="0" fontId="12" fillId="6" borderId="8" xfId="0" applyFont="1" applyFill="1" applyBorder="1" applyAlignment="1">
      <alignment horizontal="center" wrapText="1"/>
    </xf>
    <xf numFmtId="0" fontId="12" fillId="6" borderId="9" xfId="0" applyFont="1" applyFill="1" applyBorder="1" applyAlignment="1">
      <alignment horizontal="center" wrapText="1"/>
    </xf>
    <xf numFmtId="0" fontId="12" fillId="6" borderId="11" xfId="0" applyFont="1" applyFill="1" applyBorder="1" applyAlignment="1">
      <alignment horizontal="center" wrapText="1"/>
    </xf>
    <xf numFmtId="0" fontId="9" fillId="4" borderId="1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9" fillId="3" borderId="2" xfId="0" applyNumberFormat="1" applyFont="1" applyFill="1" applyBorder="1" applyAlignment="1">
      <alignment horizontal="center" vertical="center"/>
    </xf>
    <xf numFmtId="176" fontId="9" fillId="3" borderId="14" xfId="0" applyNumberFormat="1" applyFont="1" applyFill="1" applyBorder="1" applyAlignment="1">
      <alignment horizontal="center" vertical="center"/>
    </xf>
    <xf numFmtId="178" fontId="9" fillId="2" borderId="2" xfId="0" applyNumberFormat="1" applyFont="1" applyFill="1" applyBorder="1" applyAlignment="1" applyProtection="1">
      <alignment horizontal="center" vertical="center"/>
      <protection hidden="1"/>
    </xf>
    <xf numFmtId="178" fontId="9" fillId="2" borderId="3" xfId="0" applyNumberFormat="1" applyFont="1" applyFill="1" applyBorder="1" applyAlignment="1" applyProtection="1">
      <alignment horizontal="center" vertical="center"/>
      <protection hidden="1"/>
    </xf>
    <xf numFmtId="178" fontId="9" fillId="5" borderId="2" xfId="0" applyNumberFormat="1" applyFont="1" applyFill="1" applyBorder="1" applyAlignment="1">
      <alignment horizontal="center" vertical="center"/>
    </xf>
    <xf numFmtId="178" fontId="9" fillId="5" borderId="3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 vertical="center" wrapText="1"/>
    </xf>
    <xf numFmtId="0" fontId="9" fillId="8" borderId="7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9" fillId="2" borderId="2" xfId="0" applyNumberFormat="1" applyFont="1" applyFill="1" applyBorder="1" applyAlignment="1">
      <alignment horizontal="center" vertical="center"/>
    </xf>
    <xf numFmtId="178" fontId="9" fillId="2" borderId="3" xfId="0" applyNumberFormat="1" applyFont="1" applyFill="1" applyBorder="1" applyAlignment="1">
      <alignment horizontal="center" vertical="center"/>
    </xf>
    <xf numFmtId="178" fontId="13" fillId="6" borderId="4" xfId="0" applyNumberFormat="1" applyFont="1" applyFill="1" applyBorder="1" applyAlignment="1">
      <alignment horizontal="center" vertical="center"/>
    </xf>
    <xf numFmtId="178" fontId="13" fillId="6" borderId="6" xfId="0" applyNumberFormat="1" applyFont="1" applyFill="1" applyBorder="1" applyAlignment="1">
      <alignment horizontal="center" vertical="center"/>
    </xf>
    <xf numFmtId="178" fontId="13" fillId="6" borderId="9" xfId="0" applyNumberFormat="1" applyFont="1" applyFill="1" applyBorder="1" applyAlignment="1">
      <alignment horizontal="center" vertical="center"/>
    </xf>
    <xf numFmtId="178" fontId="13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9" fillId="2" borderId="4" xfId="0" applyNumberFormat="1" applyFont="1" applyFill="1" applyBorder="1" applyAlignment="1">
      <alignment horizontal="center" vertical="center"/>
    </xf>
    <xf numFmtId="176" fontId="9" fillId="2" borderId="5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9" fillId="6" borderId="1" xfId="0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176" fontId="9" fillId="2" borderId="14" xfId="0" applyNumberFormat="1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69</v>
      </c>
      <c r="C1" s="42" t="s">
        <v>81</v>
      </c>
      <c r="D1" s="43"/>
      <c r="E1" s="116"/>
      <c r="F1" s="117"/>
      <c r="G1" s="117"/>
      <c r="H1" s="118"/>
    </row>
    <row r="2" spans="1:9" ht="22.5" customHeight="1">
      <c r="A2" s="15" t="s">
        <v>34</v>
      </c>
      <c r="B2" s="16">
        <v>1055955155</v>
      </c>
      <c r="C2" s="44"/>
      <c r="D2" s="45"/>
      <c r="E2" s="119"/>
      <c r="F2" s="120"/>
      <c r="G2" s="120"/>
      <c r="H2" s="121"/>
    </row>
    <row r="3" spans="1:9" ht="22.5" customHeight="1">
      <c r="A3" s="15" t="s">
        <v>35</v>
      </c>
      <c r="B3" s="17">
        <f ca="1">TODAY()</f>
        <v>45711</v>
      </c>
      <c r="C3" s="15" t="s">
        <v>36</v>
      </c>
      <c r="D3" s="18"/>
      <c r="E3" s="119"/>
      <c r="F3" s="120"/>
      <c r="G3" s="120"/>
      <c r="H3" s="121"/>
    </row>
    <row r="4" spans="1:9" ht="22.5" customHeight="1">
      <c r="A4" s="19" t="s">
        <v>33</v>
      </c>
      <c r="B4" s="48" t="s">
        <v>70</v>
      </c>
      <c r="C4" s="48"/>
      <c r="D4" s="49"/>
      <c r="E4" s="122"/>
      <c r="F4" s="123"/>
      <c r="G4" s="123"/>
      <c r="H4" s="124"/>
    </row>
    <row r="5" spans="1:9">
      <c r="A5" s="46" t="s">
        <v>0</v>
      </c>
      <c r="B5" s="47"/>
      <c r="C5" s="46" t="s">
        <v>5</v>
      </c>
      <c r="D5" s="47"/>
      <c r="E5" s="20" t="s">
        <v>1</v>
      </c>
      <c r="F5" s="20"/>
      <c r="G5" s="20"/>
      <c r="H5" s="20" t="s">
        <v>4</v>
      </c>
    </row>
    <row r="6" spans="1:9" ht="24" customHeight="1">
      <c r="A6" s="71"/>
      <c r="B6" s="72"/>
      <c r="C6" s="128" t="s">
        <v>73</v>
      </c>
      <c r="D6" s="129"/>
      <c r="E6" s="21" t="s">
        <v>6</v>
      </c>
      <c r="F6" s="22">
        <v>170000</v>
      </c>
      <c r="G6" s="21">
        <v>4</v>
      </c>
      <c r="H6" s="22">
        <f>F6*G6</f>
        <v>680000</v>
      </c>
      <c r="I6" s="1"/>
    </row>
    <row r="7" spans="1:9" ht="24" customHeight="1">
      <c r="A7" s="73"/>
      <c r="B7" s="74"/>
      <c r="C7" s="128" t="s">
        <v>74</v>
      </c>
      <c r="D7" s="129"/>
      <c r="E7" s="23" t="s">
        <v>11</v>
      </c>
      <c r="F7" s="22">
        <v>0</v>
      </c>
      <c r="G7" s="21">
        <v>4</v>
      </c>
      <c r="H7" s="22">
        <f t="shared" ref="H7:H20" si="0">F7*G7</f>
        <v>0</v>
      </c>
      <c r="I7" s="1"/>
    </row>
    <row r="8" spans="1:9" ht="25.5" customHeight="1">
      <c r="A8" s="73"/>
      <c r="B8" s="74"/>
      <c r="C8" s="130" t="s">
        <v>71</v>
      </c>
      <c r="D8" s="131"/>
      <c r="E8" s="21" t="s">
        <v>7</v>
      </c>
      <c r="F8" s="22">
        <v>92000</v>
      </c>
      <c r="G8" s="21">
        <v>4</v>
      </c>
      <c r="H8" s="22">
        <f t="shared" si="0"/>
        <v>368000</v>
      </c>
      <c r="I8" s="1"/>
    </row>
    <row r="9" spans="1:9" ht="37.5" customHeight="1">
      <c r="A9" s="73"/>
      <c r="B9" s="74"/>
      <c r="C9" s="128" t="s">
        <v>72</v>
      </c>
      <c r="D9" s="129"/>
      <c r="E9" s="21" t="s">
        <v>8</v>
      </c>
      <c r="F9" s="22">
        <v>25000</v>
      </c>
      <c r="G9" s="21">
        <v>4</v>
      </c>
      <c r="H9" s="22">
        <f t="shared" si="0"/>
        <v>100000</v>
      </c>
      <c r="I9" s="1"/>
    </row>
    <row r="10" spans="1:9" ht="24" customHeight="1">
      <c r="A10" s="73"/>
      <c r="B10" s="74"/>
      <c r="C10" s="59" t="s">
        <v>75</v>
      </c>
      <c r="D10" s="60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3"/>
      <c r="B11" s="74"/>
      <c r="C11" s="61" t="s">
        <v>82</v>
      </c>
      <c r="D11" s="62"/>
      <c r="E11" s="21" t="s">
        <v>9</v>
      </c>
      <c r="F11" s="22">
        <v>140000</v>
      </c>
      <c r="G11" s="21">
        <v>1</v>
      </c>
      <c r="H11" s="22">
        <f t="shared" si="0"/>
        <v>140000</v>
      </c>
      <c r="I11" s="1"/>
    </row>
    <row r="12" spans="1:9" ht="24" customHeight="1">
      <c r="A12" s="73"/>
      <c r="B12" s="74"/>
      <c r="C12" s="63" t="s">
        <v>80</v>
      </c>
      <c r="D12" s="60"/>
      <c r="E12" s="21" t="s">
        <v>10</v>
      </c>
      <c r="F12" s="22">
        <v>55000</v>
      </c>
      <c r="G12" s="21">
        <v>4</v>
      </c>
      <c r="H12" s="22">
        <f t="shared" si="0"/>
        <v>220000</v>
      </c>
      <c r="I12" s="1"/>
    </row>
    <row r="13" spans="1:9" ht="31.5" customHeight="1">
      <c r="A13" s="73"/>
      <c r="B13" s="74"/>
      <c r="C13" s="53" t="s">
        <v>83</v>
      </c>
      <c r="D13" s="54"/>
      <c r="E13" s="21" t="s">
        <v>84</v>
      </c>
      <c r="F13" s="22">
        <v>60000</v>
      </c>
      <c r="G13" s="21">
        <v>1</v>
      </c>
      <c r="H13" s="22">
        <f t="shared" si="0"/>
        <v>60000</v>
      </c>
      <c r="I13" s="1"/>
    </row>
    <row r="14" spans="1:9" ht="29.25" customHeight="1">
      <c r="A14" s="73"/>
      <c r="B14" s="74"/>
      <c r="C14" s="53" t="s">
        <v>76</v>
      </c>
      <c r="D14" s="54"/>
      <c r="E14" s="21" t="s">
        <v>61</v>
      </c>
      <c r="F14" s="22">
        <v>0</v>
      </c>
      <c r="G14" s="21"/>
      <c r="H14" s="22">
        <f t="shared" si="0"/>
        <v>0</v>
      </c>
      <c r="I14" s="1"/>
    </row>
    <row r="15" spans="1:9" ht="24" customHeight="1">
      <c r="A15" s="73"/>
      <c r="B15" s="74"/>
      <c r="C15" s="53" t="s">
        <v>77</v>
      </c>
      <c r="D15" s="54"/>
      <c r="E15" s="21" t="s">
        <v>62</v>
      </c>
      <c r="F15" s="22">
        <v>0</v>
      </c>
      <c r="G15" s="21"/>
      <c r="H15" s="22">
        <f t="shared" si="0"/>
        <v>0</v>
      </c>
      <c r="I15" s="1"/>
    </row>
    <row r="16" spans="1:9" ht="24" customHeight="1">
      <c r="A16" s="73"/>
      <c r="B16" s="74"/>
      <c r="C16" s="55" t="s">
        <v>79</v>
      </c>
      <c r="D16" s="56"/>
      <c r="E16" s="39" t="s">
        <v>78</v>
      </c>
      <c r="F16" s="22">
        <v>0</v>
      </c>
      <c r="G16" s="21"/>
      <c r="H16" s="22">
        <f t="shared" si="0"/>
        <v>0</v>
      </c>
      <c r="I16" s="1"/>
    </row>
    <row r="17" spans="1:9">
      <c r="A17" s="73"/>
      <c r="B17" s="74"/>
      <c r="C17" s="64" t="s">
        <v>66</v>
      </c>
      <c r="D17" s="65"/>
      <c r="E17" s="24" t="s">
        <v>63</v>
      </c>
      <c r="F17" s="25">
        <v>80000</v>
      </c>
      <c r="G17" s="24">
        <v>4</v>
      </c>
      <c r="H17" s="22">
        <f t="shared" si="0"/>
        <v>320000</v>
      </c>
      <c r="I17" s="1"/>
    </row>
    <row r="18" spans="1:9">
      <c r="A18" s="73"/>
      <c r="B18" s="74"/>
      <c r="C18" s="81" t="s">
        <v>67</v>
      </c>
      <c r="D18" s="65"/>
      <c r="E18" s="24" t="s">
        <v>64</v>
      </c>
      <c r="F18" s="25"/>
      <c r="G18" s="24"/>
      <c r="H18" s="22">
        <f t="shared" si="0"/>
        <v>0</v>
      </c>
      <c r="I18" s="1"/>
    </row>
    <row r="19" spans="1:9">
      <c r="A19" s="73"/>
      <c r="B19" s="74"/>
      <c r="C19" s="57" t="s">
        <v>68</v>
      </c>
      <c r="D19" s="58"/>
      <c r="E19" s="21" t="s">
        <v>65</v>
      </c>
      <c r="F19" s="25"/>
      <c r="G19" s="24"/>
      <c r="H19" s="22">
        <f t="shared" si="0"/>
        <v>0</v>
      </c>
      <c r="I19" s="1"/>
    </row>
    <row r="20" spans="1:9">
      <c r="A20" s="73"/>
      <c r="B20" s="74"/>
      <c r="C20" s="51"/>
      <c r="D20" s="52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5" t="s">
        <v>60</v>
      </c>
      <c r="B21" s="76"/>
      <c r="C21" s="50" t="s">
        <v>12</v>
      </c>
      <c r="D21" s="50"/>
      <c r="E21" s="66">
        <f>SUM(H6:H20)</f>
        <v>1888000</v>
      </c>
      <c r="F21" s="66"/>
      <c r="G21" s="26">
        <v>1</v>
      </c>
      <c r="H21" s="127" t="s">
        <v>14</v>
      </c>
      <c r="I21" s="1"/>
    </row>
    <row r="22" spans="1:9" ht="12.75" customHeight="1">
      <c r="A22" s="77"/>
      <c r="B22" s="78"/>
      <c r="C22" s="50"/>
      <c r="D22" s="50"/>
      <c r="E22" s="66">
        <f>E21*G21</f>
        <v>1888000</v>
      </c>
      <c r="F22" s="66"/>
      <c r="G22" s="66"/>
      <c r="H22" s="127"/>
      <c r="I22" s="1"/>
    </row>
    <row r="23" spans="1:9" ht="12.75" customHeight="1">
      <c r="A23" s="77"/>
      <c r="B23" s="78"/>
      <c r="C23" s="50"/>
      <c r="D23" s="50"/>
      <c r="E23" s="66"/>
      <c r="F23" s="66"/>
      <c r="G23" s="66"/>
      <c r="H23" s="127"/>
      <c r="I23" s="1"/>
    </row>
    <row r="24" spans="1:9" ht="17.25" customHeight="1">
      <c r="A24" s="77"/>
      <c r="B24" s="78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9"/>
      <c r="B25" s="80"/>
      <c r="C25" s="53" t="s">
        <v>86</v>
      </c>
      <c r="D25" s="54"/>
      <c r="E25" s="28" t="s">
        <v>85</v>
      </c>
      <c r="F25" s="22">
        <v>60000</v>
      </c>
      <c r="G25" s="21">
        <v>-1</v>
      </c>
      <c r="H25" s="22">
        <f>F25*G25</f>
        <v>-60000</v>
      </c>
      <c r="I25" s="1"/>
    </row>
    <row r="26" spans="1:9" ht="25.15" customHeight="1">
      <c r="A26" s="99" t="s">
        <v>87</v>
      </c>
      <c r="B26" s="100"/>
      <c r="C26" s="82" t="s">
        <v>89</v>
      </c>
      <c r="D26" s="82"/>
      <c r="E26" s="28"/>
      <c r="F26" s="22"/>
      <c r="G26" s="21"/>
      <c r="H26" s="22">
        <f>F26*G26</f>
        <v>0</v>
      </c>
      <c r="I26" s="1"/>
    </row>
    <row r="27" spans="1:9">
      <c r="A27" s="101"/>
      <c r="B27" s="102"/>
      <c r="C27" s="82" t="s">
        <v>88</v>
      </c>
      <c r="D27" s="82"/>
      <c r="E27" s="28"/>
      <c r="F27" s="22"/>
      <c r="G27" s="21"/>
      <c r="H27" s="22">
        <f t="shared" ref="H27:H33" si="1">F27*G27</f>
        <v>0</v>
      </c>
      <c r="I27" s="1"/>
    </row>
    <row r="28" spans="1:9">
      <c r="A28" s="101"/>
      <c r="B28" s="102"/>
      <c r="C28" s="82"/>
      <c r="D28" s="82"/>
      <c r="E28" s="28"/>
      <c r="F28" s="22"/>
      <c r="G28" s="21"/>
      <c r="H28" s="22">
        <f t="shared" si="1"/>
        <v>0</v>
      </c>
      <c r="I28" s="1"/>
    </row>
    <row r="29" spans="1:9">
      <c r="A29" s="101"/>
      <c r="B29" s="102"/>
      <c r="C29" s="82"/>
      <c r="D29" s="82"/>
      <c r="E29" s="28"/>
      <c r="F29" s="22"/>
      <c r="G29" s="21"/>
      <c r="H29" s="22">
        <f t="shared" si="1"/>
        <v>0</v>
      </c>
      <c r="I29" s="1"/>
    </row>
    <row r="30" spans="1:9">
      <c r="A30" s="101"/>
      <c r="B30" s="102"/>
      <c r="C30" s="82"/>
      <c r="D30" s="82"/>
      <c r="E30" s="28"/>
      <c r="F30" s="22"/>
      <c r="G30" s="21"/>
      <c r="H30" s="22">
        <f t="shared" si="1"/>
        <v>0</v>
      </c>
      <c r="I30" s="1"/>
    </row>
    <row r="31" spans="1:9">
      <c r="A31" s="101"/>
      <c r="B31" s="102"/>
      <c r="C31" s="82"/>
      <c r="D31" s="82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1"/>
      <c r="B32" s="102"/>
      <c r="C32" s="95"/>
      <c r="D32" s="96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3"/>
      <c r="B33" s="104"/>
      <c r="C33" s="95"/>
      <c r="D33" s="96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5" t="s">
        <v>24</v>
      </c>
      <c r="B34" s="106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67">
        <f>SUM(H25:H33)</f>
        <v>-60000</v>
      </c>
      <c r="F34" s="68"/>
      <c r="G34" s="68"/>
      <c r="H34" s="125" t="s">
        <v>14</v>
      </c>
      <c r="I34" s="1"/>
    </row>
    <row r="35" spans="1:9" ht="14.25" customHeight="1">
      <c r="A35" s="107"/>
      <c r="B35" s="108"/>
      <c r="C35" s="91"/>
      <c r="D35" s="92"/>
      <c r="E35" s="69"/>
      <c r="F35" s="70"/>
      <c r="G35" s="70"/>
      <c r="H35" s="126"/>
      <c r="I35" s="1"/>
    </row>
    <row r="36" spans="1:9" ht="16.5" customHeight="1">
      <c r="A36" s="97" t="s">
        <v>27</v>
      </c>
      <c r="B36" s="98"/>
      <c r="C36" s="87" t="b">
        <f>IF(F38="카드+현금",Sheet3!C11,IF(F38="현금+카드",Sheet3!C4))</f>
        <v>0</v>
      </c>
      <c r="D36" s="88"/>
      <c r="E36" s="32" t="s">
        <v>4</v>
      </c>
      <c r="F36" s="134">
        <f>SUM(E22,E34)</f>
        <v>1828000</v>
      </c>
      <c r="G36" s="134"/>
      <c r="H36" s="33" t="s">
        <v>14</v>
      </c>
      <c r="I36" s="1"/>
    </row>
    <row r="37" spans="1:9" ht="16.5" customHeight="1">
      <c r="A37" s="97" t="s">
        <v>26</v>
      </c>
      <c r="B37" s="98"/>
      <c r="C37" s="85" t="b">
        <f>IF(F38="카드+현금",Sheet3!C9,IF(F38="현금+카드",Sheet3!C6))</f>
        <v>0</v>
      </c>
      <c r="D37" s="86"/>
      <c r="E37" s="32" t="s">
        <v>15</v>
      </c>
      <c r="F37" s="132">
        <f>F36*1.1-F36</f>
        <v>182800.00000000023</v>
      </c>
      <c r="G37" s="133"/>
      <c r="H37" s="34"/>
      <c r="I37" s="1"/>
    </row>
    <row r="38" spans="1:9" ht="17.25" customHeight="1">
      <c r="A38" s="97" t="s">
        <v>22</v>
      </c>
      <c r="B38" s="98"/>
      <c r="C38" s="110"/>
      <c r="D38" s="111"/>
      <c r="E38" s="32" t="s">
        <v>21</v>
      </c>
      <c r="F38" s="83" t="s">
        <v>58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5" t="s">
        <v>23</v>
      </c>
      <c r="B39" s="106"/>
      <c r="C39" s="112">
        <f>SUM(C36:C37)-C38</f>
        <v>0</v>
      </c>
      <c r="D39" s="113"/>
      <c r="E39" s="36" t="s">
        <v>59</v>
      </c>
      <c r="F39" s="136"/>
      <c r="G39" s="137"/>
      <c r="H39" s="138"/>
      <c r="I39" s="1"/>
    </row>
    <row r="40" spans="1:9" ht="20.25" customHeight="1">
      <c r="A40" s="107"/>
      <c r="B40" s="108"/>
      <c r="C40" s="114"/>
      <c r="D40" s="115"/>
      <c r="E40" s="37" t="s">
        <v>16</v>
      </c>
      <c r="F40" s="135">
        <f>IF(F38="현금(이체X)",F36,IF(F38="웹결제",ROUND(Sheet2!B7,-4),IF(F38="이체 및 현금영수증",F36+F36*10%,IF(F38="이체 및 세금계산서",F36+F36*10%,IF(F38="이체 및 세금계산서",F36+F36*10%,)))))-F39</f>
        <v>2010800</v>
      </c>
      <c r="G40" s="135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1" t="s">
        <v>43</v>
      </c>
      <c r="G41" s="41"/>
      <c r="H41" s="6">
        <f>F40-(F37+F36)</f>
        <v>0</v>
      </c>
      <c r="I41" s="1"/>
    </row>
    <row r="42" spans="1:9" ht="16.5" customHeight="1">
      <c r="B42" s="12"/>
      <c r="C42" s="1"/>
      <c r="D42" s="1"/>
      <c r="E42" s="109"/>
      <c r="F42" s="109"/>
      <c r="G42" s="109"/>
      <c r="H42" s="109"/>
      <c r="I42" s="1"/>
    </row>
    <row r="43" spans="1:9">
      <c r="A43" s="40"/>
      <c r="B43" s="40"/>
      <c r="C43" s="1"/>
      <c r="D43" s="1"/>
      <c r="E43" s="109"/>
      <c r="F43" s="109"/>
      <c r="G43" s="109"/>
      <c r="H43" s="109"/>
      <c r="I43" s="1"/>
    </row>
    <row r="44" spans="1:9">
      <c r="C44" s="1"/>
      <c r="D44" s="1"/>
      <c r="E44" s="109"/>
      <c r="F44" s="109"/>
      <c r="G44" s="109"/>
      <c r="H44" s="10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0" t="s">
        <v>53</v>
      </c>
      <c r="B3" s="40"/>
      <c r="C3" s="40"/>
      <c r="E3" t="s">
        <v>46</v>
      </c>
      <c r="F3">
        <f>Sheet1!F36</f>
        <v>1828000</v>
      </c>
    </row>
    <row r="4" spans="1:7">
      <c r="A4" t="s">
        <v>52</v>
      </c>
      <c r="B4" s="7" t="s">
        <v>50</v>
      </c>
      <c r="C4" s="9">
        <v>500000</v>
      </c>
      <c r="D4" t="s">
        <v>47</v>
      </c>
    </row>
    <row r="5" spans="1:7">
      <c r="B5" t="s">
        <v>15</v>
      </c>
      <c r="C5">
        <v>1.1000000000000001</v>
      </c>
      <c r="D5" t="s">
        <v>48</v>
      </c>
    </row>
    <row r="6" spans="1:7">
      <c r="B6" t="s">
        <v>45</v>
      </c>
      <c r="C6" s="10">
        <f>(F3-C4)*C5</f>
        <v>1460800.0000000002</v>
      </c>
      <c r="D6" t="s">
        <v>49</v>
      </c>
    </row>
    <row r="8" spans="1:7">
      <c r="A8" s="40" t="s">
        <v>54</v>
      </c>
      <c r="B8" s="40"/>
      <c r="C8" s="40"/>
    </row>
    <row r="9" spans="1:7">
      <c r="A9" t="s">
        <v>52</v>
      </c>
      <c r="B9" s="8" t="s">
        <v>51</v>
      </c>
      <c r="C9" s="11"/>
      <c r="D9" t="s">
        <v>47</v>
      </c>
      <c r="G9" s="10">
        <f>((F3*C10)-C9)/C10</f>
        <v>1828000</v>
      </c>
    </row>
    <row r="10" spans="1:7">
      <c r="B10" t="s">
        <v>15</v>
      </c>
      <c r="C10">
        <v>1.1000000000000001</v>
      </c>
      <c r="D10" t="s">
        <v>48</v>
      </c>
    </row>
    <row r="11" spans="1:7">
      <c r="B11" t="s">
        <v>44</v>
      </c>
      <c r="C11" s="10">
        <f>ROUND(G9,-3)</f>
        <v>1828000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57</v>
      </c>
      <c r="D2" t="s">
        <v>29</v>
      </c>
    </row>
    <row r="3" spans="1:5">
      <c r="A3" t="s">
        <v>19</v>
      </c>
      <c r="B3" t="s">
        <v>25</v>
      </c>
      <c r="C3" s="5" t="s">
        <v>56</v>
      </c>
      <c r="D3" s="4" t="s">
        <v>31</v>
      </c>
    </row>
    <row r="4" spans="1:5">
      <c r="A4" t="s">
        <v>20</v>
      </c>
      <c r="B4" s="2">
        <f>Sheet1!F36-(Sheet1!C36)</f>
        <v>1828000</v>
      </c>
    </row>
    <row r="5" spans="1:5">
      <c r="A5" t="s">
        <v>55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2025-02-20T02:55:37Z</cp:lastPrinted>
  <dcterms:created xsi:type="dcterms:W3CDTF">2019-03-28T03:58:09Z</dcterms:created>
  <dcterms:modified xsi:type="dcterms:W3CDTF">2025-02-23T07:38:36Z</dcterms:modified>
</cp:coreProperties>
</file>