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0" documentId="8_{3E1743BD-2D0F-42A4-BAF6-6ECD81CCF4B6}" xr6:coauthVersionLast="47" xr6:coauthVersionMax="47" xr10:uidLastSave="{3C756E17-F875-40EE-88FF-0BFFEB582812}"/>
  <bookViews>
    <workbookView xWindow="3202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E21" i="1" l="1"/>
  <c r="H25" i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<sst xmlns="http://schemas.openxmlformats.org/spreadsheetml/2006/main" count="114" uniqueCount="100">
  <si>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</si>
  <si>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</si>
  <si>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</si>
  <si>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</si>
  <si>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</si>
  <si>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</si>
  <si>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</si>
  <si>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</si>
  <si>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</si>
  <si>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</si>
  <si>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</si>
  <si>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</si>
  <si>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</si>
  <si>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</si>
  <si>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</si>
  <si>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</si>
  <si>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</si>
  <si>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</si>
  <si>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</si>
  <si>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</si>
  <si>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</si>
  <si>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</si>
  <si>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</si>
  <si>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</si>
  <si>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</si>
  <si>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</si>
  <si>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</si>
  <si>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</si>
  <si>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</si>
  <si>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</si>
  <si>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</si>
  <si>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</si>
  <si>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</si>
  <si>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</si>
  <si>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</si>
  <si>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</si>
  <si>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</si>
  <si>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</si>
  <si>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</si>
  <si>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</si>
  <si>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</si>
  <si>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</si>
  <si>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</si>
  <si>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</si>
  <si>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</si>
  <si>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</si>
  <si>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</si>
  <si>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</si>
  <si>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</si>
  <si>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</si>
  <si>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</si>
  <si>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</si>
  <si>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</si>
  <si>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</si>
  <si>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</si>
  <si>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</si>
  <si>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</si>
  <si>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</si>
  <si>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</si>
  <si>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</si>
  <si>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</si>
  <si>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</si>
  <si>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</si>
  <si>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</si>
  <si>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</si>
  <si>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</si>
  <si>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</si>
  <si>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</si>
  <si>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</si>
  <si>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</si>
  <si>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</si>
  <si>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7800X3D(멀티팩(정품))</t>
    <phoneticPr fontId="1" type="noConversion"/>
  </si>
  <si>
    <t>MSI B650M 프로젝트 제로</t>
    <phoneticPr fontId="1" type="noConversion"/>
  </si>
  <si>
    <t>VGA</t>
    <phoneticPr fontId="1" type="noConversion"/>
  </si>
  <si>
    <t>삼성 PM9A1 M.2 NVMe 수입 (1TB)7000MB 고르신건3500MB 변경완료</t>
    <phoneticPr fontId="1" type="noConversion"/>
  </si>
  <si>
    <t>수냉공임비</t>
    <phoneticPr fontId="1" type="noConversion"/>
  </si>
  <si>
    <t>튜닝쿨러</t>
    <phoneticPr fontId="1" type="noConversion"/>
  </si>
  <si>
    <t>Antec VORTEX 360 ARGB (화이트)</t>
    <phoneticPr fontId="1" type="noConversion"/>
  </si>
  <si>
    <t>G.SKILL DDR5-6000 CL30 TRIDENT Z5 NEO RGB J 화이트 패키지 (32GB(16Gx2))</t>
    <phoneticPr fontId="1" type="noConversion"/>
  </si>
  <si>
    <t>GIGABYTE 지포스 RTX 4070 Ti SUPER AERO OC D6X 16GB 피씨디렉트</t>
    <phoneticPr fontId="1" type="noConversion"/>
  </si>
  <si>
    <t>Antec FUSION 120 ARGB (컨트롤러/5팩, 화이트)</t>
    <phoneticPr fontId="1" type="noConversion"/>
  </si>
  <si>
    <t>팬허브</t>
    <phoneticPr fontId="1" type="noConversion"/>
  </si>
  <si>
    <t>추가된 RGB팬 허브 추가 ( 기존5개까지밖에안됨)</t>
    <phoneticPr fontId="1" type="noConversion"/>
  </si>
  <si>
    <t>MSI MAG PANO 100L 프로젝트 제로 (화이트)</t>
    <phoneticPr fontId="1" type="noConversion"/>
  </si>
  <si>
    <t>Antec] FUSION 120 ARGB 화이트 (1PACK) 후면</t>
    <phoneticPr fontId="1" type="noConversion"/>
  </si>
  <si>
    <t>할인금</t>
    <phoneticPr fontId="1" type="noConversion"/>
  </si>
  <si>
    <t>팬허브+ 부품별할인</t>
    <phoneticPr fontId="1" type="noConversion"/>
  </si>
  <si>
    <t>12400F +B660M 메인보드 (매입)</t>
    <phoneticPr fontId="1" type="noConversion"/>
  </si>
  <si>
    <t>DDR4 25600 16GB X2EA</t>
    <phoneticPr fontId="1" type="noConversion"/>
  </si>
  <si>
    <t>이엠텍 RTX3060 스톰X듀얼</t>
    <phoneticPr fontId="1" type="noConversion"/>
  </si>
  <si>
    <t>중고매입</t>
    <phoneticPr fontId="1" type="noConversion"/>
  </si>
  <si>
    <t>((일반 SSD및 하드 기존꺼추가장착 총4개))</t>
    <phoneticPr fontId="1" type="noConversion"/>
  </si>
  <si>
    <t>9월3일  11시방문~</t>
    <phoneticPr fontId="1" type="noConversion"/>
  </si>
  <si>
    <t>신홍철님-(안텍쿨러)</t>
    <phoneticPr fontId="1" type="noConversion"/>
  </si>
  <si>
    <t>그래픽</t>
    <phoneticPr fontId="1" type="noConversion"/>
  </si>
  <si>
    <t>Classic II 1050W 80PLUS GOLD 230V EU 풀모듈러 화이트 PCIE5.0 (ATX/1050W)</t>
    <phoneticPr fontId="1" type="noConversion"/>
  </si>
  <si>
    <t>이엠텍 지포스 RTX 4080 SUPER MIRACLE WHITE D6X 16GB (변경)</t>
    <phoneticPr fontId="1" type="noConversion"/>
  </si>
  <si>
    <t>그래픽카드 퀵으로 별도배송추가(변경건)</t>
    <phoneticPr fontId="1" type="noConversion"/>
  </si>
  <si>
    <t>WD 4TB 3.5</t>
    <phoneticPr fontId="1" type="noConversion"/>
  </si>
  <si>
    <t>하드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</si>
</sst>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93</v>
      </c>
      <c r="C1" s="41" t="s">
        <v>69</v>
      </c>
      <c r="D1" s="42"/>
      <c r="E1" s="124"/>
      <c r="F1" s="125"/>
      <c r="G1" s="125"/>
      <c r="H1" s="126"/>
    </row>
    <row r="2" spans="1:9" ht="22.5" customHeight="1">
      <c r="A2" s="15" t="s">
        <v>33</v>
      </c>
      <c r="B2" s="16">
        <v>1049238297</v>
      </c>
      <c r="C2" s="43"/>
      <c r="D2" s="44"/>
      <c r="E2" s="127"/>
      <c r="F2" s="128"/>
      <c r="G2" s="128"/>
      <c r="H2" s="129"/>
    </row>
    <row r="3" spans="1:9" ht="22.5" customHeight="1">
      <c r="A3" s="15" t="s">
        <v>34</v>
      </c>
      <c r="B3" s="17">
        <f ca="1">TODAY()</f>
        <v>45538</v>
      </c>
      <c r="C3" s="15" t="s">
        <v>35</v>
      </c>
      <c r="D3" s="18"/>
      <c r="E3" s="127"/>
      <c r="F3" s="128"/>
      <c r="G3" s="128"/>
      <c r="H3" s="129"/>
    </row>
    <row r="4" spans="1:9" ht="22.5" customHeight="1">
      <c r="A4" s="19" t="s">
        <v>32</v>
      </c>
      <c r="B4" s="47" t="s">
        <v>92</v>
      </c>
      <c r="C4" s="47"/>
      <c r="D4" s="48"/>
      <c r="E4" s="130"/>
      <c r="F4" s="131"/>
      <c r="G4" s="131"/>
      <c r="H4" s="13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136" t="s">
        <v>71</v>
      </c>
      <c r="D6" s="137"/>
      <c r="E6" s="21" t="s">
        <v>6</v>
      </c>
      <c r="F6" s="22">
        <v>595000</v>
      </c>
      <c r="G6" s="21">
        <v>1</v>
      </c>
      <c r="H6" s="22">
        <f>F6*G6</f>
        <v>595000</v>
      </c>
      <c r="I6" s="1"/>
    </row>
    <row r="7" spans="1:9" ht="24" customHeight="1">
      <c r="A7" s="73"/>
      <c r="B7" s="74"/>
      <c r="C7" s="136" t="s">
        <v>77</v>
      </c>
      <c r="D7" s="137"/>
      <c r="E7" s="23" t="s">
        <v>10</v>
      </c>
      <c r="F7" s="22">
        <v>179000</v>
      </c>
      <c r="G7" s="21">
        <v>1</v>
      </c>
      <c r="H7" s="22">
        <f t="shared" ref="H7:H20" si="0">F7*G7</f>
        <v>179000</v>
      </c>
      <c r="I7" s="1"/>
    </row>
    <row r="8" spans="1:9" ht="25.5" customHeight="1">
      <c r="A8" s="73"/>
      <c r="B8" s="74"/>
      <c r="C8" s="138" t="s">
        <v>72</v>
      </c>
      <c r="D8" s="139"/>
      <c r="E8" s="21" t="s">
        <v>7</v>
      </c>
      <c r="F8" s="22">
        <v>280000</v>
      </c>
      <c r="G8" s="21">
        <v>1</v>
      </c>
      <c r="H8" s="22">
        <f t="shared" si="0"/>
        <v>280000</v>
      </c>
      <c r="I8" s="1"/>
    </row>
    <row r="9" spans="1:9" ht="37.5" customHeight="1">
      <c r="A9" s="73"/>
      <c r="B9" s="74"/>
      <c r="C9" s="140" t="s">
        <v>78</v>
      </c>
      <c r="D9" s="141"/>
      <c r="E9" s="21" t="s">
        <v>8</v>
      </c>
      <c r="F9" s="22">
        <v>200000</v>
      </c>
      <c r="G9" s="21">
        <v>1</v>
      </c>
      <c r="H9" s="22">
        <f t="shared" si="0"/>
        <v>200000</v>
      </c>
      <c r="I9" s="1"/>
    </row>
    <row r="10" spans="1:9" ht="24" customHeight="1">
      <c r="A10" s="73"/>
      <c r="B10" s="74"/>
      <c r="C10" s="58" t="s">
        <v>80</v>
      </c>
      <c r="D10" s="59"/>
      <c r="E10" s="21" t="s">
        <v>76</v>
      </c>
      <c r="F10" s="22">
        <v>120000</v>
      </c>
      <c r="G10" s="21">
        <v>1</v>
      </c>
      <c r="H10" s="22">
        <f t="shared" si="0"/>
        <v>120000</v>
      </c>
      <c r="I10" s="1"/>
    </row>
    <row r="11" spans="1:9" ht="24" customHeight="1">
      <c r="A11" s="73"/>
      <c r="B11" s="74"/>
      <c r="C11" s="60" t="s">
        <v>79</v>
      </c>
      <c r="D11" s="61"/>
      <c r="E11" s="21" t="s">
        <v>73</v>
      </c>
      <c r="F11" s="22">
        <v>1370000</v>
      </c>
      <c r="G11" s="21">
        <v>1</v>
      </c>
      <c r="H11" s="22">
        <f t="shared" si="0"/>
        <v>1370000</v>
      </c>
      <c r="I11" s="1"/>
    </row>
    <row r="12" spans="1:9" ht="24" customHeight="1">
      <c r="A12" s="73"/>
      <c r="B12" s="74"/>
      <c r="C12" s="62" t="s">
        <v>74</v>
      </c>
      <c r="D12" s="63"/>
      <c r="E12" s="21" t="s">
        <v>9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73"/>
      <c r="B13" s="74"/>
      <c r="C13" s="54" t="s">
        <v>91</v>
      </c>
      <c r="D13" s="5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83</v>
      </c>
      <c r="D14" s="53"/>
      <c r="E14" s="21" t="s">
        <v>60</v>
      </c>
      <c r="F14" s="22">
        <v>115000</v>
      </c>
      <c r="G14" s="21">
        <v>1</v>
      </c>
      <c r="H14" s="22">
        <f t="shared" si="0"/>
        <v>115000</v>
      </c>
      <c r="I14" s="1"/>
    </row>
    <row r="15" spans="1:9" ht="24" customHeight="1">
      <c r="A15" s="73"/>
      <c r="B15" s="74"/>
      <c r="C15" s="52" t="s">
        <v>95</v>
      </c>
      <c r="D15" s="53"/>
      <c r="E15" s="21" t="s">
        <v>61</v>
      </c>
      <c r="F15" s="22">
        <v>185000</v>
      </c>
      <c r="G15" s="21">
        <v>1</v>
      </c>
      <c r="H15" s="22">
        <f t="shared" si="0"/>
        <v>185000</v>
      </c>
      <c r="I15" s="1"/>
    </row>
    <row r="16" spans="1:9" ht="24" customHeight="1">
      <c r="A16" s="73"/>
      <c r="B16" s="74"/>
      <c r="C16" s="54" t="s">
        <v>84</v>
      </c>
      <c r="D16" s="55"/>
      <c r="E16" s="21" t="s">
        <v>62</v>
      </c>
      <c r="F16" s="22">
        <v>25000</v>
      </c>
      <c r="G16" s="21">
        <v>2</v>
      </c>
      <c r="H16" s="22">
        <f t="shared" si="0"/>
        <v>50000</v>
      </c>
      <c r="I16" s="1"/>
    </row>
    <row r="17" spans="1:9">
      <c r="A17" s="73"/>
      <c r="B17" s="74"/>
      <c r="C17" s="64" t="s">
        <v>63</v>
      </c>
      <c r="D17" s="65"/>
      <c r="E17" s="24" t="s">
        <v>75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3"/>
      <c r="B18" s="74"/>
      <c r="C18" s="81" t="s">
        <v>67</v>
      </c>
      <c r="D18" s="6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64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 t="s">
        <v>82</v>
      </c>
      <c r="D20" s="51"/>
      <c r="E20" s="24" t="s">
        <v>81</v>
      </c>
      <c r="F20" s="25">
        <v>20000</v>
      </c>
      <c r="G20" s="24">
        <v>1</v>
      </c>
      <c r="H20" s="22">
        <f t="shared" si="0"/>
        <v>20000</v>
      </c>
      <c r="I20" s="1"/>
    </row>
    <row r="21" spans="1:9" ht="12.75" customHeight="1">
      <c r="A21" s="75" t="s">
        <v>59</v>
      </c>
      <c r="B21" s="76"/>
      <c r="C21" s="49" t="s">
        <v>11</v>
      </c>
      <c r="D21" s="49"/>
      <c r="E21" s="66">
        <f>SUM(H6:H20)</f>
        <v>3334000</v>
      </c>
      <c r="F21" s="66"/>
      <c r="G21" s="26">
        <v>1</v>
      </c>
      <c r="H21" s="135" t="s">
        <v>13</v>
      </c>
      <c r="I21" s="1"/>
    </row>
    <row r="22" spans="1:9" ht="12.75" customHeight="1">
      <c r="A22" s="77"/>
      <c r="B22" s="78"/>
      <c r="C22" s="49"/>
      <c r="D22" s="49"/>
      <c r="E22" s="66">
        <f>E21*G21</f>
        <v>3334000</v>
      </c>
      <c r="F22" s="66"/>
      <c r="G22" s="66"/>
      <c r="H22" s="135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35"/>
      <c r="I23" s="1"/>
    </row>
    <row r="24" spans="1:9" ht="17.25" customHeight="1">
      <c r="A24" s="77"/>
      <c r="B24" s="78"/>
      <c r="C24" s="99" t="s">
        <v>16</v>
      </c>
      <c r="D24" s="100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101" t="s">
        <v>86</v>
      </c>
      <c r="D25" s="102"/>
      <c r="E25" s="28" t="s">
        <v>85</v>
      </c>
      <c r="F25" s="22">
        <v>42000</v>
      </c>
      <c r="G25" s="21">
        <v>-1</v>
      </c>
      <c r="H25" s="22">
        <f>F25*G25</f>
        <v>-42000</v>
      </c>
      <c r="I25" s="1"/>
    </row>
    <row r="26" spans="1:9" ht="25.15" customHeight="1">
      <c r="A26" s="107" t="s">
        <v>68</v>
      </c>
      <c r="B26" s="108"/>
      <c r="C26" s="82" t="s">
        <v>96</v>
      </c>
      <c r="D26" s="82"/>
      <c r="E26" s="28" t="s">
        <v>94</v>
      </c>
      <c r="F26" s="22">
        <v>270000</v>
      </c>
      <c r="G26" s="21">
        <v>1</v>
      </c>
      <c r="H26" s="22">
        <f>F26*G26</f>
        <v>270000</v>
      </c>
      <c r="I26" s="1"/>
    </row>
    <row r="27" spans="1:9">
      <c r="A27" s="109"/>
      <c r="B27" s="110"/>
      <c r="C27" s="83" t="s">
        <v>98</v>
      </c>
      <c r="D27" s="83"/>
      <c r="E27" s="28" t="s">
        <v>99</v>
      </c>
      <c r="F27" s="22">
        <v>120000</v>
      </c>
      <c r="G27" s="21">
        <v>1</v>
      </c>
      <c r="H27" s="22">
        <f t="shared" ref="H27:H33" si="1">F27*G27</f>
        <v>120000</v>
      </c>
      <c r="I27" s="1"/>
    </row>
    <row r="28" spans="1:9">
      <c r="A28" s="109"/>
      <c r="B28" s="110"/>
      <c r="C28" s="85" t="s">
        <v>97</v>
      </c>
      <c r="D28" s="86"/>
      <c r="E28" s="28"/>
      <c r="F28" s="22">
        <v>19000</v>
      </c>
      <c r="G28" s="21">
        <v>2</v>
      </c>
      <c r="H28" s="22">
        <f t="shared" si="1"/>
        <v>38000</v>
      </c>
      <c r="I28" s="1"/>
    </row>
    <row r="29" spans="1:9">
      <c r="A29" s="109"/>
      <c r="B29" s="110"/>
      <c r="C29" s="84" t="s">
        <v>87</v>
      </c>
      <c r="D29" s="84"/>
      <c r="E29" s="28" t="s">
        <v>90</v>
      </c>
      <c r="F29" s="22">
        <v>100000</v>
      </c>
      <c r="G29" s="21">
        <v>-1</v>
      </c>
      <c r="H29" s="22">
        <f t="shared" si="1"/>
        <v>-100000</v>
      </c>
      <c r="I29" s="1"/>
    </row>
    <row r="30" spans="1:9">
      <c r="A30" s="109"/>
      <c r="B30" s="110"/>
      <c r="C30" s="87" t="s">
        <v>88</v>
      </c>
      <c r="D30" s="88"/>
      <c r="E30" s="28" t="s">
        <v>90</v>
      </c>
      <c r="F30" s="22">
        <v>50000</v>
      </c>
      <c r="G30" s="21">
        <v>-1</v>
      </c>
      <c r="H30" s="22">
        <f t="shared" si="1"/>
        <v>-50000</v>
      </c>
      <c r="I30" s="1"/>
    </row>
    <row r="31" spans="1:9">
      <c r="A31" s="109"/>
      <c r="B31" s="110"/>
      <c r="C31" s="84" t="s">
        <v>89</v>
      </c>
      <c r="D31" s="84"/>
      <c r="E31" s="29" t="s">
        <v>90</v>
      </c>
      <c r="F31" s="30">
        <v>150000</v>
      </c>
      <c r="G31" s="31">
        <v>-1</v>
      </c>
      <c r="H31" s="30">
        <f t="shared" si="1"/>
        <v>-150000</v>
      </c>
      <c r="I31" s="1"/>
    </row>
    <row r="32" spans="1:9" ht="16.5" hidden="1" customHeight="1">
      <c r="A32" s="109"/>
      <c r="B32" s="110"/>
      <c r="C32" s="103"/>
      <c r="D32" s="10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11"/>
      <c r="B33" s="112"/>
      <c r="C33" s="103"/>
      <c r="D33" s="10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13" t="s">
        <v>23</v>
      </c>
      <c r="B34" s="114"/>
      <c r="C34" s="9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6"/>
      <c r="E34" s="67">
        <f>SUM(H25:H33)</f>
        <v>86000</v>
      </c>
      <c r="F34" s="68"/>
      <c r="G34" s="68"/>
      <c r="H34" s="133" t="s">
        <v>13</v>
      </c>
      <c r="I34" s="1"/>
    </row>
    <row r="35" spans="1:9" ht="14.25" customHeight="1">
      <c r="A35" s="115"/>
      <c r="B35" s="116"/>
      <c r="C35" s="97"/>
      <c r="D35" s="98"/>
      <c r="E35" s="69"/>
      <c r="F35" s="70"/>
      <c r="G35" s="70"/>
      <c r="H35" s="134"/>
      <c r="I35" s="1"/>
    </row>
    <row r="36" spans="1:9" ht="16.5" customHeight="1">
      <c r="A36" s="105" t="s">
        <v>26</v>
      </c>
      <c r="B36" s="106"/>
      <c r="C36" s="93" t="b">
        <f>IF(F38="카드+현금",Sheet3!C11,IF(F38="현금+카드",Sheet3!C4))</f>
        <v>0</v>
      </c>
      <c r="D36" s="94"/>
      <c r="E36" s="32" t="s">
        <v>4</v>
      </c>
      <c r="F36" s="144">
        <f>SUM(E22,E34)</f>
        <v>3420000</v>
      </c>
      <c r="G36" s="144"/>
      <c r="H36" s="33" t="s">
        <v>13</v>
      </c>
      <c r="I36" s="1"/>
    </row>
    <row r="37" spans="1:9" ht="16.5" customHeight="1">
      <c r="A37" s="105" t="s">
        <v>25</v>
      </c>
      <c r="B37" s="106"/>
      <c r="C37" s="91" t="b">
        <f>IF(F38="카드+현금",Sheet3!C9,IF(F38="현금+카드",Sheet3!C6))</f>
        <v>0</v>
      </c>
      <c r="D37" s="92"/>
      <c r="E37" s="32" t="s">
        <v>14</v>
      </c>
      <c r="F37" s="142">
        <f>F36*1.1-F36</f>
        <v>342000.00000000047</v>
      </c>
      <c r="G37" s="143"/>
      <c r="H37" s="34"/>
      <c r="I37" s="1"/>
    </row>
    <row r="38" spans="1:9" ht="17.25" customHeight="1">
      <c r="A38" s="105" t="s">
        <v>21</v>
      </c>
      <c r="B38" s="106"/>
      <c r="C38" s="118"/>
      <c r="D38" s="119"/>
      <c r="E38" s="32" t="s">
        <v>20</v>
      </c>
      <c r="F38" s="89" t="s">
        <v>57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3" t="s">
        <v>22</v>
      </c>
      <c r="B39" s="114"/>
      <c r="C39" s="120">
        <f>SUM(C36:C37)-C38</f>
        <v>0</v>
      </c>
      <c r="D39" s="121"/>
      <c r="E39" s="36" t="s">
        <v>58</v>
      </c>
      <c r="F39" s="146"/>
      <c r="G39" s="147"/>
      <c r="H39" s="148"/>
      <c r="I39" s="1"/>
    </row>
    <row r="40" spans="1:9" ht="20.25" customHeight="1">
      <c r="A40" s="115"/>
      <c r="B40" s="116"/>
      <c r="C40" s="122"/>
      <c r="D40" s="123"/>
      <c r="E40" s="37" t="s">
        <v>15</v>
      </c>
      <c r="F40" s="145">
        <f>IF(F38="현금(이체X)",F36,IF(F38="웹결제",ROUND(Sheet2!B7,-4),IF(F38="이체 및 현금영수증",F36+F36*10%,IF(F38="이체 및 세금계산서",F36+F36*10%,IF(F38="이체 및 세금계산서",F36+F36*10%,)))))-F39</f>
        <v>3762000</v>
      </c>
      <c r="G40" s="14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7"/>
      <c r="F42" s="117"/>
      <c r="G42" s="117"/>
      <c r="H42" s="117"/>
      <c r="I42" s="1"/>
    </row>
    <row r="43" spans="1:9">
      <c r="A43" s="39"/>
      <c r="B43" s="39"/>
      <c r="C43" s="1"/>
      <c r="D43" s="1"/>
      <c r="E43" s="117"/>
      <c r="F43" s="117"/>
      <c r="G43" s="117"/>
      <c r="H43" s="117"/>
      <c r="I43" s="1"/>
    </row>
    <row r="44" spans="1:9">
      <c r="C44" s="1"/>
      <c r="D44" s="1"/>
      <c r="E44" s="117"/>
      <c r="F44" s="117"/>
      <c r="G44" s="117"/>
      <c r="H44" s="11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9:D29"/>
    <mergeCell ref="C31:D31"/>
    <mergeCell ref="C28:D28"/>
    <mergeCell ref="C30:D30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52</v>
      </c>
      <c r="B3" s="39"/>
      <c r="C3" s="39"/>
      <c r="E3" t="s">
        <v>45</v>
      </c>
      <c r="F3">
        <f>Sheet1!F36</f>
        <v>3420000</v>
      </c>
    </row>
    <row r="4" spans="1:7">
      <c r="A4" t="s">
        <v>51</v>
      </c>
      <c r="B4" s="7" t="s">
        <v>49</v>
      </c>
      <c r="C4" s="9">
        <v>500000</v>
      </c>
      <c r="D4" t="s">
        <v>46</v>
      </c>
    </row>
    <row r="5" spans="1:7">
      <c r="B5" t="s">
        <v>14</v>
      </c>
      <c r="C5">
        <v>1.1000000000000001</v>
      </c>
      <c r="D5" t="s">
        <v>47</v>
      </c>
    </row>
    <row r="6" spans="1:7">
      <c r="B6" t="s">
        <v>44</v>
      </c>
      <c r="C6" s="10">
        <f>(F3-C4)*C5</f>
        <v>3212000.0000000005</v>
      </c>
      <c r="D6" t="s">
        <v>48</v>
      </c>
    </row>
    <row r="8" spans="1:7">
      <c r="A8" s="39" t="s">
        <v>53</v>
      </c>
      <c r="B8" s="39"/>
      <c r="C8" s="39"/>
    </row>
    <row r="9" spans="1:7">
      <c r="A9" t="s">
        <v>51</v>
      </c>
      <c r="B9" s="8" t="s">
        <v>50</v>
      </c>
      <c r="C9" s="11"/>
      <c r="D9" t="s">
        <v>46</v>
      </c>
      <c r="G9" s="10">
        <f>((F3*C10)-C9)/C10</f>
        <v>3420000</v>
      </c>
    </row>
    <row r="10" spans="1:7">
      <c r="B10" t="s">
        <v>14</v>
      </c>
      <c r="C10">
        <v>1.1000000000000001</v>
      </c>
      <c r="D10" t="s">
        <v>47</v>
      </c>
    </row>
    <row r="11" spans="1:7">
      <c r="B11" t="s">
        <v>43</v>
      </c>
      <c r="C11" s="10">
        <f>ROUND(G9,-3)</f>
        <v>3420000</v>
      </c>
      <c r="D11" t="s">
        <v>48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56</v>
      </c>
      <c r="D2" t="s">
        <v>28</v>
      </c>
    </row>
    <row r="3" spans="1:5">
      <c r="A3" t="s">
        <v>18</v>
      </c>
      <c r="B3" t="s">
        <v>24</v>
      </c>
      <c r="C3" s="5" t="s">
        <v>55</v>
      </c>
      <c r="D3" s="4" t="s">
        <v>30</v>
      </c>
    </row>
    <row r="4" spans="1:5">
      <c r="A4" t="s">
        <v>19</v>
      </c>
      <c r="B4" s="2">
        <f>Sheet1!F36-(Sheet1!C36)</f>
        <v>3420000</v>
      </c>
    </row>
    <row r="5" spans="1:5">
      <c r="A5" t="s">
        <v>54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2024-09-03T01:18:15Z</cp:lastPrinted>
  <dcterms:created xsi:type="dcterms:W3CDTF">2019-03-28T03:58:09Z</dcterms:created>
  <dcterms:modified xsi:type="dcterms:W3CDTF">2024-09-03T08:02:54Z</dcterms:modified>
</cp:coreProperties>
</file>