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14_{D812D499-F024-46B8-86A9-F411930332E7}" xr6:coauthVersionLast="47" xr6:coauthVersionMax="47" xr10:uidLastSave="{B47BCB98-C5E5-4D91-A02D-9AAA4CA223B6}"/>
  <bookViews>
    <workbookView xWindow="4695" yWindow="975" windowWidth="2082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<sst xmlns="http://schemas.openxmlformats.org/spreadsheetml/2006/main" count="83" uniqueCount="71">
  <si>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</si>
  <si>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</si>
  <si>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</si>
  <si>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</si>
  <si>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</si>
  <si>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</si>
  <si>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</si>
  <si>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</si>
  <si>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</si>
  <si>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</si>
  <si>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</si>
  <si>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</si>
  <si>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</si>
  <si>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</si>
  <si>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</si>
  <si>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</si>
  <si>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</si>
  <si>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</si>
  <si>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</si>
  <si>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</si>
  <si>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</si>
  <si>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</si>
  <si>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</si>
  <si>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</si>
  <si>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</si>
  <si>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</si>
  <si>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</si>
  <si>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</si>
  <si>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</si>
  <si>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</si>
  <si>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</si>
  <si>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</si>
  <si>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</si>
  <si>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</si>
  <si>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</si>
  <si>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</si>
  <si>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</si>
  <si>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</si>
  <si>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</si>
  <si>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</si>
  <si>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</si>
  <si>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</si>
  <si>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</si>
  <si>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</si>
  <si>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</si>
  <si>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</si>
  <si>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</si>
  <si>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</si>
  <si>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</si>
  <si>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</si>
  <si>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</si>
  <si>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</si>
  <si>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</si>
  <si>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</si>
  <si>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</si>
  <si>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케이스쿨러</t>
    <phoneticPr fontId="1" type="noConversion"/>
  </si>
  <si>
    <t>공임비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</si>
  <si>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</si>
  <si>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darkFlash DLM21 RGB MESH 강화유리 (블랙)</t>
    <phoneticPr fontId="1" type="noConversion"/>
  </si>
  <si>
    <t>박승환 (기존고객님)</t>
    <phoneticPr fontId="1" type="noConversion"/>
  </si>
  <si>
    <t>부품 청소 및 재조립 셋팅</t>
    <phoneticPr fontId="1" type="noConversion"/>
  </si>
  <si>
    <t xml:space="preserve"> </t>
    <phoneticPr fontId="1" type="noConversion"/>
  </si>
  <si>
    <t>노트북</t>
    <phoneticPr fontId="1" type="noConversion"/>
  </si>
  <si>
    <t xml:space="preserve">노트북 아답타 </t>
    <phoneticPr fontId="1" type="noConversion"/>
  </si>
  <si>
    <t>메모리 8GB</t>
    <phoneticPr fontId="1" type="noConversion"/>
  </si>
  <si>
    <t>120GB SSD C 메인디스크</t>
    <phoneticPr fontId="1" type="noConversion"/>
  </si>
  <si>
    <t>중고노트북 AS무상기간 3개월 안내드림</t>
    <phoneticPr fontId="1" type="noConversion"/>
  </si>
  <si>
    <t>견적서 챙겨서 드림</t>
    <phoneticPr fontId="1" type="noConversion"/>
  </si>
  <si>
    <t>중고 노트북 ASUS 16인치</t>
    <phoneticPr fontId="1" type="noConversion"/>
  </si>
  <si>
    <t xml:space="preserve">i5 7세대 내장그래픽 </t>
    <phoneticPr fontId="1" type="noConversion"/>
  </si>
  <si>
    <t>D: HDD  1TB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</si>
</sst>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34</v>
      </c>
      <c r="B1" s="14" t="s">
        <v>59</v>
      </c>
      <c r="C1" s="119" t="s">
        <v>66</v>
      </c>
      <c r="D1" s="120"/>
      <c r="E1" s="50"/>
      <c r="F1" s="51"/>
      <c r="G1" s="51"/>
      <c r="H1" s="52"/>
    </row>
    <row r="2" spans="1:9" ht="22.5" customHeight="1">
      <c r="A2" s="15" t="s">
        <v>28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29</v>
      </c>
      <c r="B3" s="17">
        <f ca="1">TODAY()</f>
        <v>45507</v>
      </c>
      <c r="C3" s="15" t="s">
        <v>30</v>
      </c>
      <c r="D3" s="18"/>
      <c r="E3" s="53"/>
      <c r="F3" s="54"/>
      <c r="G3" s="54"/>
      <c r="H3" s="55"/>
    </row>
    <row r="4" spans="1:9" ht="22.5" customHeight="1">
      <c r="A4" s="19" t="s">
        <v>27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57</v>
      </c>
      <c r="B6" s="105"/>
      <c r="C6" s="64" t="s">
        <v>68</v>
      </c>
      <c r="D6" s="65"/>
      <c r="E6" s="21" t="s">
        <v>62</v>
      </c>
      <c r="F6" s="22">
        <v>340000</v>
      </c>
      <c r="G6" s="21">
        <v>1</v>
      </c>
      <c r="H6" s="22">
        <f>F6*G6</f>
        <v>340000</v>
      </c>
      <c r="I6" s="1"/>
    </row>
    <row r="7" spans="1:9" ht="24" customHeight="1">
      <c r="A7" s="106"/>
      <c r="B7" s="107"/>
      <c r="C7" s="64" t="s">
        <v>69</v>
      </c>
      <c r="D7" s="65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70</v>
      </c>
      <c r="D8" s="67"/>
      <c r="E8" s="21"/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63</v>
      </c>
      <c r="D9" s="65"/>
      <c r="E9" s="21"/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64</v>
      </c>
      <c r="D10" s="65"/>
      <c r="E10" s="21"/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65</v>
      </c>
      <c r="D11" s="133"/>
      <c r="E11" s="21"/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/>
      <c r="D12" s="65"/>
      <c r="E12" s="21"/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136"/>
      <c r="D13" s="13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6"/>
      <c r="D14" s="137"/>
      <c r="E14" s="21"/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/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 t="s">
        <v>61</v>
      </c>
      <c r="D16" s="129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/>
      <c r="D17" s="115"/>
      <c r="E17" s="24"/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/>
      <c r="D18" s="115"/>
      <c r="E18" s="24"/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/>
      <c r="D19" s="131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67</v>
      </c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54</v>
      </c>
      <c r="B21" s="109"/>
      <c r="C21" s="125" t="s">
        <v>6</v>
      </c>
      <c r="D21" s="125"/>
      <c r="E21" s="99">
        <f>SUM(H6:H20)</f>
        <v>340000</v>
      </c>
      <c r="F21" s="99"/>
      <c r="G21" s="26">
        <v>1</v>
      </c>
      <c r="H21" s="61" t="s">
        <v>8</v>
      </c>
      <c r="I21" s="1"/>
    </row>
    <row r="22" spans="1:9" ht="12.75" customHeight="1">
      <c r="A22" s="110"/>
      <c r="B22" s="111"/>
      <c r="C22" s="125"/>
      <c r="D22" s="125"/>
      <c r="E22" s="99">
        <f>E21*G21</f>
        <v>340000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11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58</v>
      </c>
      <c r="D25" s="96"/>
      <c r="E25" s="28" t="s">
        <v>55</v>
      </c>
      <c r="F25" s="22">
        <v>65000</v>
      </c>
      <c r="G25" s="21">
        <v>1</v>
      </c>
      <c r="H25" s="22">
        <f>F25*G25</f>
        <v>65000</v>
      </c>
      <c r="I25" s="1"/>
    </row>
    <row r="26" spans="1:9" ht="25.15" customHeight="1">
      <c r="A26" s="77"/>
      <c r="B26" s="78"/>
      <c r="C26" s="116" t="s">
        <v>60</v>
      </c>
      <c r="D26" s="116"/>
      <c r="E26" s="28" t="s">
        <v>56</v>
      </c>
      <c r="F26" s="22">
        <v>60000</v>
      </c>
      <c r="G26" s="21">
        <v>1</v>
      </c>
      <c r="H26" s="22">
        <f>F26*G26</f>
        <v>60000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18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125000</v>
      </c>
      <c r="F34" s="101"/>
      <c r="G34" s="101"/>
      <c r="H34" s="59" t="s">
        <v>8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21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465000</v>
      </c>
      <c r="G36" s="70"/>
      <c r="H36" s="33" t="s">
        <v>8</v>
      </c>
      <c r="I36" s="1"/>
    </row>
    <row r="37" spans="1:9" ht="16.5" customHeight="1">
      <c r="A37" s="75" t="s">
        <v>20</v>
      </c>
      <c r="B37" s="76"/>
      <c r="C37" s="85" t="b">
        <f>IF(F38="카드+현금",Sheet3!C9,IF(F38="현금+카드",Sheet3!C6))</f>
        <v>0</v>
      </c>
      <c r="D37" s="86"/>
      <c r="E37" s="32" t="s">
        <v>9</v>
      </c>
      <c r="F37" s="68">
        <f>F36*1.1-F36</f>
        <v>46500.000000000058</v>
      </c>
      <c r="G37" s="69"/>
      <c r="H37" s="34"/>
      <c r="I37" s="1"/>
    </row>
    <row r="38" spans="1:9" ht="17.25" customHeight="1">
      <c r="A38" s="75" t="s">
        <v>16</v>
      </c>
      <c r="B38" s="76"/>
      <c r="C38" s="44"/>
      <c r="D38" s="45"/>
      <c r="E38" s="32" t="s">
        <v>15</v>
      </c>
      <c r="F38" s="83" t="s">
        <v>52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17</v>
      </c>
      <c r="B39" s="41"/>
      <c r="C39" s="46">
        <f>SUM(C36:C37)-C38</f>
        <v>0</v>
      </c>
      <c r="D39" s="47"/>
      <c r="E39" s="36" t="s">
        <v>53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10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511500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37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47</v>
      </c>
      <c r="B3" s="117"/>
      <c r="C3" s="117"/>
      <c r="E3" t="s">
        <v>40</v>
      </c>
      <c r="F3">
        <f>Sheet1!F36</f>
        <v>465000</v>
      </c>
    </row>
    <row r="4" spans="1:7">
      <c r="A4" t="s">
        <v>46</v>
      </c>
      <c r="B4" s="7" t="s">
        <v>44</v>
      </c>
      <c r="C4" s="9">
        <v>500000</v>
      </c>
      <c r="D4" t="s">
        <v>41</v>
      </c>
    </row>
    <row r="5" spans="1:7">
      <c r="B5" t="s">
        <v>9</v>
      </c>
      <c r="C5">
        <v>1.1000000000000001</v>
      </c>
      <c r="D5" t="s">
        <v>42</v>
      </c>
    </row>
    <row r="6" spans="1:7">
      <c r="B6" t="s">
        <v>39</v>
      </c>
      <c r="C6" s="10">
        <f>(F3-C4)*C5</f>
        <v>-38500</v>
      </c>
      <c r="D6" t="s">
        <v>43</v>
      </c>
    </row>
    <row r="8" spans="1:7">
      <c r="A8" s="117" t="s">
        <v>48</v>
      </c>
      <c r="B8" s="117"/>
      <c r="C8" s="117"/>
    </row>
    <row r="9" spans="1:7">
      <c r="A9" t="s">
        <v>46</v>
      </c>
      <c r="B9" s="8" t="s">
        <v>45</v>
      </c>
      <c r="C9" s="11"/>
      <c r="D9" t="s">
        <v>41</v>
      </c>
      <c r="G9" s="10">
        <f>((F3*C10)-C9)/C10</f>
        <v>465000</v>
      </c>
    </row>
    <row r="10" spans="1:7">
      <c r="B10" t="s">
        <v>9</v>
      </c>
      <c r="C10">
        <v>1.1000000000000001</v>
      </c>
      <c r="D10" t="s">
        <v>42</v>
      </c>
    </row>
    <row r="11" spans="1:7">
      <c r="B11" t="s">
        <v>38</v>
      </c>
      <c r="C11" s="10">
        <f>ROUND(G9,-3)</f>
        <v>465000</v>
      </c>
      <c r="D11" t="s">
        <v>43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3" t="s">
        <v>24</v>
      </c>
      <c r="E1" s="3" t="s">
        <v>24</v>
      </c>
    </row>
    <row r="2" spans="1:5">
      <c r="A2" t="s">
        <v>35</v>
      </c>
      <c r="B2" t="s">
        <v>8</v>
      </c>
      <c r="C2" s="5" t="s">
        <v>51</v>
      </c>
      <c r="D2" t="s">
        <v>23</v>
      </c>
    </row>
    <row r="3" spans="1:5">
      <c r="A3" t="s">
        <v>13</v>
      </c>
      <c r="B3" t="s">
        <v>19</v>
      </c>
      <c r="C3" s="5" t="s">
        <v>50</v>
      </c>
      <c r="D3" s="4" t="s">
        <v>25</v>
      </c>
    </row>
    <row r="4" spans="1:5">
      <c r="A4" t="s">
        <v>14</v>
      </c>
      <c r="B4" s="2">
        <f>Sheet1!F36-(Sheet1!C36)</f>
        <v>465000</v>
      </c>
    </row>
    <row r="5" spans="1:5">
      <c r="A5" t="s">
        <v>49</v>
      </c>
      <c r="B5" s="2"/>
    </row>
    <row r="6" spans="1:5">
      <c r="A6" t="s">
        <v>26</v>
      </c>
    </row>
    <row r="7" spans="1:5">
      <c r="A7" t="s">
        <v>36</v>
      </c>
    </row>
    <row r="8" spans="1:5">
      <c r="A8" t="s">
        <v>7</v>
      </c>
      <c r="B8" s="2">
        <v>60000</v>
      </c>
    </row>
    <row r="9" spans="1:5">
      <c r="A9" t="s">
        <v>33</v>
      </c>
      <c r="B9" s="2">
        <v>70000</v>
      </c>
    </row>
    <row r="10" spans="1:5">
      <c r="A10" t="s">
        <v>31</v>
      </c>
      <c r="B10" s="2">
        <v>80000</v>
      </c>
    </row>
    <row r="11" spans="1:5">
      <c r="A11" t="s">
        <v>32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2024-07-27T10:10:13Z</cp:lastPrinted>
  <dcterms:created xsi:type="dcterms:W3CDTF">2019-03-28T03:58:09Z</dcterms:created>
  <dcterms:modified xsi:type="dcterms:W3CDTF">2024-08-03T09:08:22Z</dcterms:modified>
</cp:coreProperties>
</file>