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9C69A6-A357-4B9F-B83C-DD50EC823906}" xr6:coauthVersionLast="47" xr6:coauthVersionMax="47" xr10:uidLastSave="{00000000-0000-0000-0000-000000000000}"/>
  <bookViews>
    <workbookView xWindow="5925" yWindow="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<sst xmlns="http://schemas.openxmlformats.org/spreadsheetml/2006/main" count="105" uniqueCount="90">
  <si>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</si>
  <si>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</si>
  <si>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</si>
  <si>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</si>
  <si>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</si>
  <si>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</si>
  <si>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</si>
  <si>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</si>
  <si>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</si>
  <si>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</si>
  <si>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</si>
  <si>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</si>
  <si>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</si>
  <si>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</si>
  <si>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</si>
  <si>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</si>
  <si>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</si>
  <si>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</si>
  <si>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</si>
  <si>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</si>
  <si>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</si>
  <si>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</si>
  <si>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</si>
  <si>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</si>
  <si>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</si>
  <si>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</si>
  <si>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</si>
  <si>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</si>
  <si>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</si>
  <si>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</si>
  <si>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</si>
  <si>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</si>
  <si>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</si>
  <si>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</si>
  <si>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</si>
  <si>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</si>
  <si>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</si>
  <si>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</si>
  <si>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</si>
  <si>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</si>
  <si>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</si>
  <si>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</si>
  <si>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</si>
  <si>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</si>
  <si>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</si>
  <si>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</si>
  <si>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</si>
  <si>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</si>
  <si>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</si>
  <si>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</si>
  <si>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</si>
  <si>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</si>
  <si>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</si>
  <si>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</si>
  <si>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</si>
  <si>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</si>
  <si>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</si>
  <si>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</si>
  <si>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</si>
  <si>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</si>
  <si>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</si>
  <si>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</si>
  <si>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</si>
  <si>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</si>
  <si>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</si>
  <si>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</si>
  <si>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</si>
  <si>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</si>
  <si>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</si>
  <si>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</si>
  <si>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</si>
  <si>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</si>
  <si>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</si>
  <si>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</si>
  <si>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</si>
  <si>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</si>
  <si>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</si>
  <si>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</si>
  <si>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</si>
  <si>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</si>
  <si>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</si>
  <si>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NZXT KRAKEN X73</t>
    <phoneticPr fontId="1" type="noConversion"/>
  </si>
  <si>
    <t>GIGABYTE Z790 AORUS ELITE 제이씨현</t>
    <phoneticPr fontId="1" type="noConversion"/>
  </si>
  <si>
    <t>삼성전자 DDR5-4800 (16GB)</t>
    <phoneticPr fontId="1" type="noConversion"/>
  </si>
  <si>
    <t>삼성 PM9A1 M.2 NVMe 수입 (1TB)삼성980pro랑 성능이 같습니다.</t>
    <phoneticPr fontId="1" type="noConversion"/>
  </si>
  <si>
    <t>darkFlash DLX21 RGB MESH 강화유리 (블랙)</t>
    <phoneticPr fontId="1" type="noConversion"/>
  </si>
  <si>
    <t>CPU브라켓</t>
    <phoneticPr fontId="1" type="noConversion"/>
  </si>
  <si>
    <t>선택사항 온도-10도이상 내려줍니다</t>
    <phoneticPr fontId="1" type="noConversion"/>
  </si>
  <si>
    <t>조립(수냉 및 셋팅비)</t>
  </si>
  <si>
    <t>8740-5241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</si>
</sst>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89</v>
      </c>
      <c r="C1" s="36" t="s">
        <v>74</v>
      </c>
      <c r="D1" s="37"/>
      <c r="E1" s="104"/>
      <c r="F1" s="105"/>
      <c r="G1" s="105"/>
      <c r="H1" s="106"/>
    </row>
    <row r="2" spans="1:9" ht="22.5" customHeight="1">
      <c r="A2" s="15" t="s">
        <v>38</v>
      </c>
      <c r="B2" s="29">
        <v>1087405241</v>
      </c>
      <c r="C2" s="38"/>
      <c r="D2" s="39"/>
      <c r="E2" s="107"/>
      <c r="F2" s="108"/>
      <c r="G2" s="108"/>
      <c r="H2" s="109"/>
    </row>
    <row r="3" spans="1:9" ht="22.5" customHeight="1">
      <c r="A3" s="15" t="s">
        <v>39</v>
      </c>
      <c r="B3" s="16">
        <f ca="1">TODAY()</f>
        <v>44958</v>
      </c>
      <c r="C3" s="15" t="s">
        <v>40</v>
      </c>
      <c r="D3" s="18"/>
      <c r="E3" s="107"/>
      <c r="F3" s="108"/>
      <c r="G3" s="108"/>
      <c r="H3" s="109"/>
    </row>
    <row r="4" spans="1:9" ht="22.5" customHeight="1">
      <c r="A4" s="14" t="s">
        <v>37</v>
      </c>
      <c r="B4" s="42"/>
      <c r="C4" s="42"/>
      <c r="D4" s="43"/>
      <c r="E4" s="110"/>
      <c r="F4" s="111"/>
      <c r="G4" s="111"/>
      <c r="H4" s="112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51</v>
      </c>
      <c r="B6" s="63"/>
      <c r="C6" s="53"/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4"/>
      <c r="B7" s="65"/>
      <c r="C7" s="51" t="s">
        <v>81</v>
      </c>
      <c r="D7" s="52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64"/>
      <c r="B8" s="65"/>
      <c r="C8" s="116" t="s">
        <v>82</v>
      </c>
      <c r="D8" s="117"/>
      <c r="E8" s="3" t="s">
        <v>7</v>
      </c>
      <c r="F8" s="6">
        <v>433000</v>
      </c>
      <c r="G8" s="3">
        <v>1</v>
      </c>
      <c r="H8" s="6">
        <f t="shared" si="0"/>
        <v>433000</v>
      </c>
      <c r="I8" s="2"/>
    </row>
    <row r="9" spans="1:9" ht="37.5" customHeight="1">
      <c r="A9" s="64"/>
      <c r="B9" s="65"/>
      <c r="C9" s="51" t="s">
        <v>83</v>
      </c>
      <c r="D9" s="52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4"/>
      <c r="B10" s="65"/>
      <c r="C10" s="51"/>
      <c r="D10" s="5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3"/>
      <c r="D11" s="54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125" t="s">
        <v>84</v>
      </c>
      <c r="D12" s="126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64"/>
      <c r="B13" s="65"/>
      <c r="C13" s="47"/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7" t="s">
        <v>85</v>
      </c>
      <c r="D14" s="48"/>
      <c r="E14" s="3" t="s">
        <v>11</v>
      </c>
      <c r="F14" s="6">
        <v>99000</v>
      </c>
      <c r="G14" s="3">
        <v>1</v>
      </c>
      <c r="H14" s="6">
        <f t="shared" si="0"/>
        <v>99000</v>
      </c>
      <c r="I14" s="2"/>
    </row>
    <row r="15" spans="1:9" ht="24" customHeight="1">
      <c r="A15" s="64"/>
      <c r="B15" s="65"/>
      <c r="C15" s="47"/>
      <c r="D15" s="4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4"/>
      <c r="B16" s="65"/>
      <c r="C16" s="127" t="s">
        <v>87</v>
      </c>
      <c r="D16" s="128"/>
      <c r="E16" s="3" t="s">
        <v>86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4"/>
      <c r="B17" s="65"/>
      <c r="C17" s="55" t="s">
        <v>88</v>
      </c>
      <c r="D17" s="56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4"/>
      <c r="B18" s="65"/>
      <c r="C18" s="49" t="s">
        <v>80</v>
      </c>
      <c r="D18" s="5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52</v>
      </c>
      <c r="B20" s="67"/>
      <c r="C20" s="44" t="s">
        <v>15</v>
      </c>
      <c r="D20" s="44"/>
      <c r="E20" s="57">
        <f>SUM(H6:H19)</f>
        <v>1121000</v>
      </c>
      <c r="F20" s="57"/>
      <c r="G20" s="24">
        <v>1</v>
      </c>
      <c r="H20" s="115" t="s">
        <v>17</v>
      </c>
      <c r="I20" s="2"/>
    </row>
    <row r="21" spans="1:9" ht="12.75" customHeight="1">
      <c r="A21" s="68"/>
      <c r="B21" s="69"/>
      <c r="C21" s="44"/>
      <c r="D21" s="44"/>
      <c r="E21" s="57">
        <f>E20*G20</f>
        <v>1121000</v>
      </c>
      <c r="F21" s="57"/>
      <c r="G21" s="57"/>
      <c r="H21" s="115"/>
      <c r="I21" s="2"/>
    </row>
    <row r="22" spans="1:9" ht="12.75" customHeight="1">
      <c r="A22" s="68"/>
      <c r="B22" s="69"/>
      <c r="C22" s="44"/>
      <c r="D22" s="44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20</v>
      </c>
      <c r="D23" s="83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0"/>
      <c r="B24" s="71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7" t="s">
        <v>75</v>
      </c>
      <c r="B25" s="88"/>
      <c r="C25" s="84"/>
      <c r="D25" s="48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28</v>
      </c>
      <c r="B33" s="94"/>
      <c r="C33" s="78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79"/>
      <c r="E33" s="58">
        <f>SUM(H24:H32)</f>
        <v>0</v>
      </c>
      <c r="F33" s="59"/>
      <c r="G33" s="59"/>
      <c r="H33" s="113" t="s">
        <v>17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31</v>
      </c>
      <c r="B35" s="86"/>
      <c r="C35" s="76" t="b">
        <f>IF(F37="카드+현금",Sheet3!C11,IF(F37="현금+카드",Sheet3!C4))</f>
        <v>0</v>
      </c>
      <c r="D35" s="77"/>
      <c r="E35" s="8" t="s">
        <v>4</v>
      </c>
      <c r="F35" s="120">
        <f>SUM(E21,E33)</f>
        <v>1121000</v>
      </c>
      <c r="G35" s="120"/>
      <c r="H35" s="9" t="s">
        <v>17</v>
      </c>
      <c r="I35" s="2"/>
    </row>
    <row r="36" spans="1:9" ht="16.5" customHeight="1">
      <c r="A36" s="85" t="s">
        <v>30</v>
      </c>
      <c r="B36" s="86"/>
      <c r="C36" s="74" t="b">
        <f>IF(F37="카드+현금",Sheet3!C9,IF(F37="현금+카드",Sheet3!C6))</f>
        <v>0</v>
      </c>
      <c r="D36" s="75"/>
      <c r="E36" s="8" t="s">
        <v>18</v>
      </c>
      <c r="F36" s="118">
        <f>F35*1.1-F35</f>
        <v>112100</v>
      </c>
      <c r="G36" s="119"/>
      <c r="H36" s="10"/>
      <c r="I36" s="2"/>
    </row>
    <row r="37" spans="1:9" ht="17.25" customHeight="1">
      <c r="A37" s="85" t="s">
        <v>26</v>
      </c>
      <c r="B37" s="86"/>
      <c r="C37" s="98"/>
      <c r="D37" s="99"/>
      <c r="E37" s="8" t="s">
        <v>25</v>
      </c>
      <c r="F37" s="72" t="s">
        <v>59</v>
      </c>
      <c r="G37" s="73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3" t="s">
        <v>27</v>
      </c>
      <c r="B38" s="94"/>
      <c r="C38" s="100">
        <f>SUM(C35:C36)-C37</f>
        <v>0</v>
      </c>
      <c r="D38" s="101"/>
      <c r="E38" s="21" t="s">
        <v>26</v>
      </c>
      <c r="F38" s="122">
        <v>3100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5" t="s">
        <v>19</v>
      </c>
      <c r="F39" s="121">
        <f>IF(F37="현금(이체X)",F35,IF(F37="웹결제",ROUND(Sheet2!B7,-4),IF(F37="이체 및 현금영수증",F35+F35*10%,IF(F37="이체 및 세금계산서",F35+F35*10%,IF(F37="이체 및 세금계산서",F35+F35*10%,)))))-F38</f>
        <v>1230000</v>
      </c>
      <c r="G39" s="12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-3100</v>
      </c>
      <c r="I40" s="2"/>
    </row>
    <row r="41" spans="1:9" ht="16.5" customHeight="1">
      <c r="C41" s="2"/>
      <c r="D41" s="2"/>
      <c r="E41" s="97" t="s">
        <v>54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8" t="s">
        <v>69</v>
      </c>
      <c r="B3" s="108"/>
      <c r="C3" s="108"/>
      <c r="E3" t="s">
        <v>62</v>
      </c>
      <c r="F3">
        <f>Sheet1!F35</f>
        <v>1121000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1233100</v>
      </c>
      <c r="D6" t="s">
        <v>65</v>
      </c>
    </row>
    <row r="8" spans="1:7">
      <c r="A8" s="108" t="s">
        <v>70</v>
      </c>
      <c r="B8" s="108"/>
      <c r="C8" s="108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1121000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1121000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1121000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2023-02-01T02:07:58Z</dcterms:modified>
</cp:coreProperties>
</file>