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AAE9306C-BF89-40AB-8EF1-976D33649AE5}" xr6:coauthVersionLast="47" xr6:coauthVersionMax="47" xr10:uidLastSave="{0BEC7F4C-7633-4776-BC8A-D4B9F53227C5}"/>
  <bookViews>
    <workbookView xWindow="4260" yWindow="15" windowWidth="1596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<sst xmlns="http://schemas.openxmlformats.org/spreadsheetml/2006/main" count="107" uniqueCount="91">
  <si>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</si>
  <si>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</si>
  <si>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</si>
  <si>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</si>
  <si>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</si>
  <si>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</si>
  <si>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</si>
  <si>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</si>
  <si>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</si>
  <si>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</si>
  <si>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</si>
  <si>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</si>
  <si>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</si>
  <si>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</si>
  <si>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</si>
  <si>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</si>
  <si>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</si>
  <si>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</si>
  <si>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</si>
  <si>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</si>
  <si>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</si>
  <si>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</si>
  <si>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</si>
  <si>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</si>
  <si>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</si>
  <si>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</si>
  <si>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</si>
  <si>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</si>
  <si>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</si>
  <si>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</si>
  <si>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</si>
  <si>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</si>
  <si>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</si>
  <si>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</si>
  <si>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</si>
  <si>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</si>
  <si>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</si>
  <si>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</si>
  <si>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</si>
  <si>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</si>
  <si>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</si>
  <si>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</si>
  <si>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</si>
  <si>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</si>
  <si>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</si>
  <si>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</si>
  <si>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</si>
  <si>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</si>
  <si>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</si>
  <si>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</si>
  <si>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</si>
  <si>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</si>
  <si>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</si>
  <si>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</si>
  <si>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</si>
  <si>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</si>
  <si>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</si>
  <si>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</si>
  <si>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</si>
  <si>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</si>
  <si>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</si>
  <si>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</si>
  <si>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</si>
  <si>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</si>
  <si>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</si>
  <si>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</si>
  <si>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</si>
  <si>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</si>
  <si>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</si>
  <si>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</si>
  <si>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</si>
  <si>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</si>
  <si>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</si>
  <si>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</si>
  <si>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</si>
  <si>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</si>
  <si>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</si>
  <si>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</si>
  <si>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코어i3-12세대 12100 (엘더레이크) (정품)</t>
    <phoneticPr fontId="1" type="noConversion"/>
  </si>
  <si>
    <t>인텔정품쿨러탑재</t>
    <phoneticPr fontId="1" type="noConversion"/>
  </si>
  <si>
    <t>MSI PRO H610M-B DDR4</t>
    <phoneticPr fontId="1" type="noConversion"/>
  </si>
  <si>
    <t xml:space="preserve">삼성전자 DDR4-3200 (8GB) </t>
    <phoneticPr fontId="1" type="noConversion"/>
  </si>
  <si>
    <t>인텔 UHD730 내장그래픽</t>
    <phoneticPr fontId="1" type="noConversion"/>
  </si>
  <si>
    <t>WD Blue SN570 M.2 NVMe (500GB)기존대비 읽고쓰고 5배 빠릅니다</t>
    <phoneticPr fontId="1" type="noConversion"/>
  </si>
  <si>
    <t>/</t>
    <phoneticPr fontId="1" type="noConversion"/>
  </si>
  <si>
    <t>사무용 미니케이스 (블랙 소이)</t>
    <phoneticPr fontId="1" type="noConversion"/>
  </si>
  <si>
    <t>마이크로닉스 SG-400D12S 벌크 정격400W</t>
    <phoneticPr fontId="1" type="noConversion"/>
  </si>
  <si>
    <t>남양주 별내동 995번지</t>
    <phoneticPr fontId="1" type="noConversion"/>
  </si>
  <si>
    <t>배송비</t>
    <phoneticPr fontId="1" type="noConversion"/>
  </si>
  <si>
    <t xml:space="preserve"> i7랑 함께 납품  (자동차배송비) </t>
    <phoneticPr fontId="1" type="noConversion"/>
  </si>
  <si>
    <t>김영성 사무 12100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</si>
</sst>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36" t="s">
        <v>76</v>
      </c>
      <c r="D1" s="37"/>
      <c r="E1" s="110"/>
      <c r="F1" s="111"/>
      <c r="G1" s="111"/>
      <c r="H1" s="112"/>
    </row>
    <row r="2" spans="1:9" ht="22.5" customHeight="1">
      <c r="A2" s="15" t="s">
        <v>39</v>
      </c>
      <c r="B2" s="29">
        <v>1083838603</v>
      </c>
      <c r="C2" s="38"/>
      <c r="D2" s="39"/>
      <c r="E2" s="113"/>
      <c r="F2" s="114"/>
      <c r="G2" s="114"/>
      <c r="H2" s="115"/>
    </row>
    <row r="3" spans="1:9" ht="22.5" customHeight="1">
      <c r="A3" s="15" t="s">
        <v>40</v>
      </c>
      <c r="B3" s="16">
        <f ca="1">TODAY()</f>
        <v>44909</v>
      </c>
      <c r="C3" s="15" t="s">
        <v>41</v>
      </c>
      <c r="D3" s="18"/>
      <c r="E3" s="113"/>
      <c r="F3" s="114"/>
      <c r="G3" s="114"/>
      <c r="H3" s="115"/>
    </row>
    <row r="4" spans="1:9" ht="22.5" customHeight="1">
      <c r="A4" s="14" t="s">
        <v>38</v>
      </c>
      <c r="B4" s="42" t="s">
        <v>87</v>
      </c>
      <c r="C4" s="42"/>
      <c r="D4" s="43"/>
      <c r="E4" s="116"/>
      <c r="F4" s="117"/>
      <c r="G4" s="117"/>
      <c r="H4" s="118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3" t="s">
        <v>78</v>
      </c>
      <c r="D6" s="5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68"/>
      <c r="B7" s="69"/>
      <c r="C7" s="53" t="s">
        <v>79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8"/>
      <c r="B8" s="69"/>
      <c r="C8" s="122" t="s">
        <v>80</v>
      </c>
      <c r="D8" s="12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8"/>
      <c r="B9" s="69"/>
      <c r="C9" s="53" t="s">
        <v>81</v>
      </c>
      <c r="D9" s="54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68"/>
      <c r="B10" s="69"/>
      <c r="C10" s="53" t="s">
        <v>82</v>
      </c>
      <c r="D10" s="5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8"/>
      <c r="B11" s="69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7" t="s">
        <v>83</v>
      </c>
      <c r="D12" s="58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68"/>
      <c r="B13" s="69"/>
      <c r="C13" s="47" t="s">
        <v>84</v>
      </c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7" t="s">
        <v>85</v>
      </c>
      <c r="D14" s="4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8"/>
      <c r="B15" s="69"/>
      <c r="C15" s="47" t="s">
        <v>86</v>
      </c>
      <c r="D15" s="48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8"/>
      <c r="B16" s="69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4" t="s">
        <v>16</v>
      </c>
      <c r="D20" s="44"/>
      <c r="E20" s="61">
        <f>SUM(H6:H19)</f>
        <v>490000</v>
      </c>
      <c r="F20" s="61"/>
      <c r="G20" s="24">
        <v>2</v>
      </c>
      <c r="H20" s="121" t="s">
        <v>18</v>
      </c>
      <c r="I20" s="2"/>
    </row>
    <row r="21" spans="1:9" ht="12.75" customHeight="1">
      <c r="A21" s="72"/>
      <c r="B21" s="73"/>
      <c r="C21" s="44"/>
      <c r="D21" s="44"/>
      <c r="E21" s="61">
        <f>E20*G20</f>
        <v>980000</v>
      </c>
      <c r="F21" s="61"/>
      <c r="G21" s="61"/>
      <c r="H21" s="121"/>
      <c r="I21" s="2"/>
    </row>
    <row r="22" spans="1:9" ht="12.75" customHeight="1">
      <c r="A22" s="72"/>
      <c r="B22" s="73"/>
      <c r="C22" s="44"/>
      <c r="D22" s="44"/>
      <c r="E22" s="61"/>
      <c r="F22" s="61"/>
      <c r="G22" s="61"/>
      <c r="H22" s="121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7" t="s">
        <v>89</v>
      </c>
      <c r="D24" s="48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3" t="s">
        <v>77</v>
      </c>
      <c r="B25" s="94"/>
      <c r="C25" s="88"/>
      <c r="D25" s="48"/>
      <c r="E25" s="5"/>
      <c r="F25" s="6"/>
      <c r="G25" s="3"/>
      <c r="H25" s="6">
        <f>F25*G25</f>
        <v>0</v>
      </c>
      <c r="I25" s="2"/>
    </row>
    <row r="26" spans="1:9">
      <c r="A26" s="95"/>
      <c r="B26" s="96"/>
      <c r="C26" s="88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5"/>
      <c r="B27" s="96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5"/>
      <c r="B28" s="96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7"/>
      <c r="B32" s="98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0</v>
      </c>
      <c r="F33" s="63"/>
      <c r="G33" s="63"/>
      <c r="H33" s="119" t="s">
        <v>18</v>
      </c>
      <c r="I33" s="2"/>
    </row>
    <row r="34" spans="1:9" ht="14.25" customHeight="1">
      <c r="A34" s="101"/>
      <c r="B34" s="102"/>
      <c r="C34" s="84"/>
      <c r="D34" s="85"/>
      <c r="E34" s="64"/>
      <c r="F34" s="65"/>
      <c r="G34" s="65"/>
      <c r="H34" s="120"/>
      <c r="I34" s="2"/>
    </row>
    <row r="35" spans="1:9" ht="16.5" customHeight="1">
      <c r="A35" s="91" t="s">
        <v>32</v>
      </c>
      <c r="B35" s="92"/>
      <c r="C35" s="80" t="b">
        <f>IF(F37="카드+현금",Sheet3!C11,IF(F37="현금+카드",Sheet3!C4))</f>
        <v>0</v>
      </c>
      <c r="D35" s="81"/>
      <c r="E35" s="8" t="s">
        <v>4</v>
      </c>
      <c r="F35" s="126">
        <f>SUM(E21,E33)</f>
        <v>980000</v>
      </c>
      <c r="G35" s="126"/>
      <c r="H35" s="9" t="s">
        <v>18</v>
      </c>
      <c r="I35" s="2"/>
    </row>
    <row r="36" spans="1:9" ht="16.5" customHeight="1">
      <c r="A36" s="91" t="s">
        <v>31</v>
      </c>
      <c r="B36" s="92"/>
      <c r="C36" s="78" t="b">
        <f>IF(F37="카드+현금",Sheet3!C9,IF(F37="현금+카드",Sheet3!C6))</f>
        <v>0</v>
      </c>
      <c r="D36" s="79"/>
      <c r="E36" s="8" t="s">
        <v>19</v>
      </c>
      <c r="F36" s="124">
        <f>F35*1.1-F35</f>
        <v>98000</v>
      </c>
      <c r="G36" s="125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6" t="s">
        <v>61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8"/>
      <c r="G38" s="129"/>
      <c r="H38" s="130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7">
        <f>IF(F37="현금(이체X)",F35,IF(F37="웹결제",ROUND(Sheet2!B7,-4),IF(F37="이체 및 현금영수증",F35+F35*10%,IF(F37="이체 및 세금계산서",F35+F35*10%,IF(F37="이체 및 세금계산서",F35+F35*10%,)))))-F38</f>
        <v>1078000</v>
      </c>
      <c r="G39" s="12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3" t="s">
        <v>55</v>
      </c>
      <c r="F41" s="103"/>
      <c r="G41" s="103"/>
      <c r="H41" s="103"/>
      <c r="I41" s="2"/>
    </row>
    <row r="42" spans="1:9"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4" t="s">
        <v>71</v>
      </c>
      <c r="B3" s="114"/>
      <c r="C3" s="114"/>
      <c r="E3" t="s">
        <v>64</v>
      </c>
      <c r="F3">
        <f>Sheet1!F35</f>
        <v>980000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1078000</v>
      </c>
      <c r="D6" t="s">
        <v>67</v>
      </c>
    </row>
    <row r="8" spans="1:7">
      <c r="A8" s="114" t="s">
        <v>72</v>
      </c>
      <c r="B8" s="114"/>
      <c r="C8" s="114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979999.99999999988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980000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980000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2022-12-12T08:26:15Z</cp:lastPrinted>
  <dcterms:created xsi:type="dcterms:W3CDTF">2019-03-28T03:58:09Z</dcterms:created>
  <dcterms:modified xsi:type="dcterms:W3CDTF">2022-12-14T04:11:28Z</dcterms:modified>
</cp:coreProperties>
</file>