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37B6AD2CEAFF7BADBC54FF974F98E31006E7A5CF" xr6:coauthVersionLast="47" xr6:coauthVersionMax="47" xr10:uidLastSave="{00000000-0000-0000-0000-000000000000}"/>
  <bookViews>
    <workbookView xWindow="7200" yWindow="180" windowWidth="21600" windowHeight="152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<sst xmlns="http://schemas.openxmlformats.org/spreadsheetml/2006/main" count="106" uniqueCount="94">
  <si>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</si>
  <si>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</si>
  <si>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</si>
  <si>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</si>
  <si>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</si>
  <si>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</si>
  <si>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</si>
  <si>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</si>
  <si>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</si>
  <si>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</si>
  <si>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</si>
  <si>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</si>
  <si>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</si>
  <si>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</si>
  <si>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</si>
  <si>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</si>
  <si>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</si>
  <si>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</si>
  <si>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</si>
  <si>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</si>
  <si>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</si>
  <si>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</si>
  <si>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</si>
  <si>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</si>
  <si>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</si>
  <si>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</si>
  <si>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</si>
  <si>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</si>
  <si>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</si>
  <si>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</si>
  <si>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</si>
  <si>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</si>
  <si>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</si>
  <si>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</si>
  <si>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</si>
  <si>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</si>
  <si>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</si>
  <si>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</si>
  <si>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</si>
  <si>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</si>
  <si>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</si>
  <si>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</si>
  <si>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</si>
  <si>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</si>
  <si>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</si>
  <si>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</si>
  <si>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</si>
  <si>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</si>
  <si>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</si>
  <si>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</si>
  <si>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</si>
  <si>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</si>
  <si>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</si>
  <si>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</si>
  <si>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</si>
  <si>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</si>
  <si>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</si>
  <si>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</si>
  <si>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</si>
  <si>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</si>
  <si>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</si>
  <si>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</si>
  <si>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</si>
  <si>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</si>
  <si>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</si>
  <si>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</si>
  <si>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</si>
  <si>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</si>
  <si>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</si>
  <si>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</si>
  <si>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</si>
  <si>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MSI MAG B760M 박격포 II</t>
    <phoneticPr fontId="1" type="noConversion"/>
  </si>
  <si>
    <t>SK하이닉스 Gold P31 M.2 NVMe (500GB)</t>
    <phoneticPr fontId="1" type="noConversion"/>
  </si>
  <si>
    <t>Western Digital Ultrastar DC HC310 7200/256M (HUS726T4TALA6L4, 4TB)</t>
    <phoneticPr fontId="1" type="noConversion"/>
  </si>
  <si>
    <t>FSP HEXA 650W 80PLUS브론즈 프리볼트</t>
    <phoneticPr fontId="1" type="noConversion"/>
  </si>
  <si>
    <t>DEEPCOOL AG620</t>
    <phoneticPr fontId="1" type="noConversion"/>
  </si>
  <si>
    <t>삼성전자 DDR5-5600 (16GB)</t>
    <phoneticPr fontId="1" type="noConversion"/>
  </si>
  <si>
    <t>인텔내장그래픽</t>
    <phoneticPr fontId="1" type="noConversion"/>
  </si>
  <si>
    <t>BRAVOTEC 스텔스 EX270 파노라마 윈도우 (블랙)</t>
    <phoneticPr fontId="1" type="noConversion"/>
  </si>
  <si>
    <t>황상원고객님</t>
    <phoneticPr fontId="1" type="noConversion"/>
  </si>
  <si>
    <t>케이즈 사이즈 210(W), 505(H), 510(D)</t>
    <phoneticPr fontId="1" type="noConversion"/>
  </si>
  <si>
    <t>서버 구성내용</t>
    <phoneticPr fontId="1" type="noConversion"/>
  </si>
  <si>
    <t>120mm 3EA 고급으로 변경</t>
    <phoneticPr fontId="1" type="noConversion"/>
  </si>
  <si>
    <t>우분투(OS)및 드라이버설치, 최적화작업 서비스</t>
    <phoneticPr fontId="1" type="noConversion"/>
  </si>
  <si>
    <t xml:space="preserve">인텔 코어i5-14세대 14500 (랩터레이크 리프레시) </t>
    <phoneticPr fontId="1" type="noConversion"/>
  </si>
  <si>
    <t>보안 설정</t>
    <phoneticPr fontId="1" type="noConversion"/>
  </si>
  <si>
    <t xml:space="preserve">2년간 무상 A/S, 조립 </t>
    <phoneticPr fontId="1" type="noConversion"/>
  </si>
  <si>
    <t>네트워크구성</t>
    <phoneticPr fontId="1" type="noConversion"/>
  </si>
  <si>
    <t>옵션</t>
    <phoneticPr fontId="1" type="noConversion"/>
  </si>
  <si>
    <t xml:space="preserve"> UI 및 기타 관리 도구 구현</t>
    <phoneticPr fontId="1" type="noConversion"/>
  </si>
  <si>
    <t>방화벽 구성(UFW), SSL 인증서 적용</t>
    <phoneticPr fontId="1" type="noConversion"/>
  </si>
  <si>
    <t>원격서비스</t>
    <phoneticPr fontId="1" type="noConversion"/>
  </si>
  <si>
    <t>원격은 추가적인 요구에 따라 별도추가</t>
    <phoneticPr fontId="1" type="noConversion"/>
  </si>
  <si>
    <t>IP 설정, 포트 포워딩, 외부 접근 설정, 도메인 설정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</si>
</sst>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38</v>
      </c>
      <c r="B1" s="19" t="s">
        <v>79</v>
      </c>
      <c r="C1" s="117" t="s">
        <v>58</v>
      </c>
      <c r="D1" s="118"/>
      <c r="E1" s="50"/>
      <c r="F1" s="51"/>
      <c r="G1" s="51"/>
      <c r="H1" s="52"/>
    </row>
    <row r="2" spans="1:9" ht="22.5" customHeight="1">
      <c r="A2" s="15" t="s">
        <v>32</v>
      </c>
      <c r="B2" s="29"/>
      <c r="C2" s="119"/>
      <c r="D2" s="120"/>
      <c r="E2" s="53"/>
      <c r="F2" s="54"/>
      <c r="G2" s="54"/>
      <c r="H2" s="55"/>
    </row>
    <row r="3" spans="1:9" ht="22.5" customHeight="1">
      <c r="A3" s="15" t="s">
        <v>33</v>
      </c>
      <c r="B3" s="16">
        <f ca="1">TODAY()</f>
        <v>45565</v>
      </c>
      <c r="C3" s="15" t="s">
        <v>34</v>
      </c>
      <c r="D3" s="18"/>
      <c r="E3" s="53"/>
      <c r="F3" s="54"/>
      <c r="G3" s="54"/>
      <c r="H3" s="55"/>
    </row>
    <row r="4" spans="1:9" ht="22.5" customHeight="1">
      <c r="A4" s="14" t="s">
        <v>31</v>
      </c>
      <c r="B4" s="121"/>
      <c r="C4" s="121"/>
      <c r="D4" s="122"/>
      <c r="E4" s="56"/>
      <c r="F4" s="57"/>
      <c r="G4" s="57"/>
      <c r="H4" s="58"/>
    </row>
    <row r="5" spans="1:9">
      <c r="A5" s="62"/>
      <c r="B5" s="63"/>
      <c r="C5" s="62" t="s">
        <v>4</v>
      </c>
      <c r="D5" s="63"/>
      <c r="E5" s="1" t="s">
        <v>0</v>
      </c>
      <c r="F5" s="1"/>
      <c r="G5" s="1"/>
      <c r="H5" s="1" t="s">
        <v>3</v>
      </c>
    </row>
    <row r="6" spans="1:9" ht="24" customHeight="1">
      <c r="A6" s="104"/>
      <c r="B6" s="105"/>
      <c r="C6" s="64" t="s">
        <v>84</v>
      </c>
      <c r="D6" s="65"/>
      <c r="E6" s="3" t="s">
        <v>5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10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6"/>
      <c r="B8" s="107"/>
      <c r="C8" s="66" t="s">
        <v>71</v>
      </c>
      <c r="D8" s="67"/>
      <c r="E8" s="3" t="s">
        <v>6</v>
      </c>
      <c r="F8" s="6">
        <v>196000</v>
      </c>
      <c r="G8" s="3">
        <v>1</v>
      </c>
      <c r="H8" s="6">
        <f t="shared" si="0"/>
        <v>196000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7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2"/>
      <c r="D11" s="133"/>
      <c r="E11" s="3" t="s">
        <v>42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72</v>
      </c>
      <c r="D12" s="133"/>
      <c r="E12" s="3" t="s">
        <v>9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106"/>
      <c r="B13" s="107"/>
      <c r="C13" s="126" t="s">
        <v>73</v>
      </c>
      <c r="D13" s="127"/>
      <c r="E13" s="3" t="s">
        <v>61</v>
      </c>
      <c r="F13" s="6">
        <v>212000</v>
      </c>
      <c r="G13" s="3">
        <v>1</v>
      </c>
      <c r="H13" s="6">
        <f t="shared" si="0"/>
        <v>212000</v>
      </c>
      <c r="I13" s="2"/>
    </row>
    <row r="14" spans="1:9" ht="29.25" customHeight="1">
      <c r="A14" s="106"/>
      <c r="B14" s="107"/>
      <c r="C14" s="126" t="s">
        <v>78</v>
      </c>
      <c r="D14" s="127"/>
      <c r="E14" s="3" t="s">
        <v>62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106"/>
      <c r="B15" s="107"/>
      <c r="C15" s="126" t="s">
        <v>74</v>
      </c>
      <c r="D15" s="127"/>
      <c r="E15" s="3" t="s">
        <v>63</v>
      </c>
      <c r="F15" s="6">
        <v>83000</v>
      </c>
      <c r="G15" s="3">
        <v>1</v>
      </c>
      <c r="H15" s="6">
        <f t="shared" si="0"/>
        <v>83000</v>
      </c>
      <c r="I15" s="2"/>
    </row>
    <row r="16" spans="1:9" ht="24" customHeight="1">
      <c r="A16" s="106"/>
      <c r="B16" s="107"/>
      <c r="C16" s="128" t="s">
        <v>82</v>
      </c>
      <c r="D16" s="129"/>
      <c r="E16" s="3" t="s">
        <v>64</v>
      </c>
      <c r="F16" s="6">
        <v>10000</v>
      </c>
      <c r="G16" s="3">
        <v>3</v>
      </c>
      <c r="H16" s="6">
        <f t="shared" si="0"/>
        <v>30000</v>
      </c>
      <c r="I16" s="2"/>
    </row>
    <row r="17" spans="1:9">
      <c r="A17" s="106"/>
      <c r="B17" s="107"/>
      <c r="C17" s="135" t="s">
        <v>86</v>
      </c>
      <c r="D17" s="115"/>
      <c r="E17" s="4" t="s">
        <v>65</v>
      </c>
      <c r="F17" s="7">
        <v>280000</v>
      </c>
      <c r="G17" s="4">
        <v>1</v>
      </c>
      <c r="H17" s="6">
        <f t="shared" si="0"/>
        <v>280000</v>
      </c>
      <c r="I17" s="2"/>
    </row>
    <row r="18" spans="1:9">
      <c r="A18" s="106"/>
      <c r="B18" s="107"/>
      <c r="C18" s="114" t="s">
        <v>83</v>
      </c>
      <c r="D18" s="115"/>
      <c r="E18" s="4" t="s">
        <v>67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66</v>
      </c>
      <c r="D19" s="131"/>
      <c r="E19" s="3" t="s">
        <v>68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4" t="s">
        <v>80</v>
      </c>
      <c r="D20" s="125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60</v>
      </c>
      <c r="B21" s="109"/>
      <c r="C21" s="123" t="s">
        <v>11</v>
      </c>
      <c r="D21" s="123"/>
      <c r="E21" s="99">
        <f>SUM(H6:H20)</f>
        <v>1455000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3"/>
      <c r="D22" s="123"/>
      <c r="E22" s="99">
        <f>E21*G21</f>
        <v>1455000</v>
      </c>
      <c r="F22" s="99"/>
      <c r="G22" s="99"/>
      <c r="H22" s="61"/>
      <c r="I22" s="2"/>
    </row>
    <row r="23" spans="1:9" ht="12.75" customHeight="1">
      <c r="A23" s="110"/>
      <c r="B23" s="111"/>
      <c r="C23" s="123"/>
      <c r="D23" s="123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81</v>
      </c>
      <c r="D24" s="94"/>
      <c r="E24" s="17" t="s">
        <v>0</v>
      </c>
      <c r="F24" s="17" t="s">
        <v>1</v>
      </c>
      <c r="G24" s="17" t="s">
        <v>2</v>
      </c>
      <c r="H24" s="17"/>
      <c r="I24" s="2"/>
    </row>
    <row r="25" spans="1:9" ht="27" customHeight="1">
      <c r="A25" s="112"/>
      <c r="B25" s="113"/>
      <c r="C25" s="95" t="s">
        <v>93</v>
      </c>
      <c r="D25" s="96"/>
      <c r="E25" s="5" t="s">
        <v>87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7" t="s">
        <v>69</v>
      </c>
      <c r="B26" s="78"/>
      <c r="C26" s="95" t="s">
        <v>90</v>
      </c>
      <c r="D26" s="96"/>
      <c r="E26" s="5" t="s">
        <v>85</v>
      </c>
      <c r="F26" s="6">
        <v>300000</v>
      </c>
      <c r="G26" s="3">
        <v>1</v>
      </c>
      <c r="H26" s="6">
        <f>F26*G26</f>
        <v>300000</v>
      </c>
      <c r="I26" s="2"/>
    </row>
    <row r="27" spans="1:9" ht="16.5" customHeight="1">
      <c r="A27" s="79"/>
      <c r="B27" s="80"/>
      <c r="C27" s="95" t="s">
        <v>89</v>
      </c>
      <c r="D27" s="96"/>
      <c r="E27" s="5" t="s">
        <v>88</v>
      </c>
      <c r="F27" s="6">
        <v>200000</v>
      </c>
      <c r="G27" s="3">
        <v>1</v>
      </c>
      <c r="H27" s="6">
        <f t="shared" ref="H27:H33" si="1">F27*G27</f>
        <v>200000</v>
      </c>
      <c r="I27" s="2"/>
    </row>
    <row r="28" spans="1:9">
      <c r="A28" s="79"/>
      <c r="B28" s="80"/>
      <c r="C28" s="95" t="s">
        <v>92</v>
      </c>
      <c r="D28" s="96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95"/>
      <c r="D31" s="9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22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700000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25</v>
      </c>
      <c r="B36" s="76"/>
      <c r="C36" s="87" t="b">
        <f>IF(F38="카드+현금",Sheet3!C11,IF(F38="현금+카드",Sheet3!C4))</f>
        <v>0</v>
      </c>
      <c r="D36" s="88"/>
      <c r="E36" s="8" t="s">
        <v>3</v>
      </c>
      <c r="F36" s="70">
        <f>SUM(E22,E34)</f>
        <v>2155000</v>
      </c>
      <c r="G36" s="70"/>
      <c r="H36" s="9" t="s">
        <v>13</v>
      </c>
      <c r="I36" s="2"/>
    </row>
    <row r="37" spans="1:9" ht="16.5" customHeight="1">
      <c r="A37" s="75" t="s">
        <v>24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215500</v>
      </c>
      <c r="G37" s="69"/>
      <c r="H37" s="10"/>
      <c r="I37" s="2"/>
    </row>
    <row r="38" spans="1:9" ht="17.25" customHeight="1">
      <c r="A38" s="75" t="s">
        <v>20</v>
      </c>
      <c r="B38" s="76"/>
      <c r="C38" s="44"/>
      <c r="D38" s="45"/>
      <c r="E38" s="8" t="s">
        <v>19</v>
      </c>
      <c r="F38" s="83" t="s">
        <v>57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21</v>
      </c>
      <c r="B39" s="41"/>
      <c r="C39" s="46">
        <f>SUM(C36:C37)-C38</f>
        <v>0</v>
      </c>
      <c r="D39" s="47"/>
      <c r="E39" s="21" t="s">
        <v>59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2370500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6" t="s">
        <v>41</v>
      </c>
      <c r="G41" s="116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70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F38:G38"/>
    <mergeCell ref="C37:D37"/>
    <mergeCell ref="C36:D36"/>
    <mergeCell ref="C34:D35"/>
    <mergeCell ref="C24:D24"/>
    <mergeCell ref="C25:D25"/>
    <mergeCell ref="C33:D33"/>
    <mergeCell ref="C32:D32"/>
    <mergeCell ref="C27:D27"/>
    <mergeCell ref="C28:D28"/>
    <mergeCell ref="C29:D29"/>
    <mergeCell ref="C30:D30"/>
    <mergeCell ref="C31:D31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52</v>
      </c>
      <c r="B3" s="54"/>
      <c r="C3" s="54"/>
      <c r="E3" t="s">
        <v>45</v>
      </c>
      <c r="F3">
        <f>Sheet1!F36</f>
        <v>2155000</v>
      </c>
    </row>
    <row r="4" spans="1:7">
      <c r="A4" t="s">
        <v>51</v>
      </c>
      <c r="B4" s="30" t="s">
        <v>49</v>
      </c>
      <c r="C4" s="32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33">
        <f>(F3-C4)*C5</f>
        <v>1820500.0000000002</v>
      </c>
      <c r="D6" t="s">
        <v>48</v>
      </c>
    </row>
    <row r="8" spans="1:7">
      <c r="A8" s="54" t="s">
        <v>53</v>
      </c>
      <c r="B8" s="54"/>
      <c r="C8" s="54"/>
    </row>
    <row r="9" spans="1:7">
      <c r="A9" t="s">
        <v>51</v>
      </c>
      <c r="B9" s="31" t="s">
        <v>50</v>
      </c>
      <c r="C9" s="34"/>
      <c r="D9" t="s">
        <v>46</v>
      </c>
      <c r="G9" s="33">
        <f>((F3*C10)-C9)/C10</f>
        <v>2155000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33">
        <f>ROUND(G9,-3)</f>
        <v>2155000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16</v>
      </c>
      <c r="C1" t="s">
        <v>26</v>
      </c>
      <c r="D1" s="12" t="s">
        <v>28</v>
      </c>
      <c r="E1" s="12" t="s">
        <v>28</v>
      </c>
    </row>
    <row r="2" spans="1:5">
      <c r="A2" t="s">
        <v>39</v>
      </c>
      <c r="B2" t="s">
        <v>13</v>
      </c>
      <c r="C2" s="20" t="s">
        <v>56</v>
      </c>
      <c r="D2" t="s">
        <v>27</v>
      </c>
    </row>
    <row r="3" spans="1:5">
      <c r="A3" t="s">
        <v>17</v>
      </c>
      <c r="B3" t="s">
        <v>23</v>
      </c>
      <c r="C3" s="20" t="s">
        <v>55</v>
      </c>
      <c r="D3" s="13" t="s">
        <v>29</v>
      </c>
    </row>
    <row r="4" spans="1:5">
      <c r="A4" t="s">
        <v>18</v>
      </c>
      <c r="B4" s="11">
        <f>Sheet1!F36-(Sheet1!C36)</f>
        <v>2155000</v>
      </c>
    </row>
    <row r="5" spans="1:5">
      <c r="A5" t="s">
        <v>54</v>
      </c>
      <c r="B5" s="11"/>
    </row>
    <row r="6" spans="1:5">
      <c r="A6" t="s">
        <v>30</v>
      </c>
    </row>
    <row r="7" spans="1:5">
      <c r="A7" t="s">
        <v>40</v>
      </c>
    </row>
    <row r="8" spans="1:5">
      <c r="A8" t="s">
        <v>12</v>
      </c>
      <c r="B8" s="11">
        <v>60000</v>
      </c>
    </row>
    <row r="9" spans="1:5">
      <c r="A9" t="s">
        <v>37</v>
      </c>
      <c r="B9" s="11">
        <v>70000</v>
      </c>
    </row>
    <row r="10" spans="1:5">
      <c r="A10" t="s">
        <v>35</v>
      </c>
      <c r="B10" s="11">
        <v>80000</v>
      </c>
    </row>
    <row r="11" spans="1:5">
      <c r="A11" t="s">
        <v>36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2024-09-30T03:27:37Z</cp:lastPrinted>
  <dcterms:created xsi:type="dcterms:W3CDTF">2019-03-28T03:58:09Z</dcterms:created>
  <dcterms:modified xsi:type="dcterms:W3CDTF">2024-09-30T07:44:47Z</dcterms:modified>
</cp:coreProperties>
</file>