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88653A-98FB-422F-BAF2-EE63084C3E64}" xr6:coauthVersionLast="47" xr6:coauthVersionMax="47" xr10:uidLastSave="{00000000-0000-0000-0000-000000000000}"/>
  <bookViews>
    <workbookView xWindow="30030" yWindow="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<sst xmlns="http://schemas.openxmlformats.org/spreadsheetml/2006/main" count="98" uniqueCount="85">
  <si>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</si>
  <si>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</si>
  <si>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</si>
  <si>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</si>
  <si>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</si>
  <si>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</si>
  <si>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</si>
  <si>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</si>
  <si>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</si>
  <si>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</si>
  <si>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</si>
  <si>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</si>
  <si>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</si>
  <si>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</si>
  <si>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</si>
  <si>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</si>
  <si>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</si>
  <si>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</si>
  <si>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</si>
  <si>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</si>
  <si>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</si>
  <si>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</si>
  <si>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</si>
  <si>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</si>
  <si>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</si>
  <si>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</si>
  <si>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</si>
  <si>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</si>
  <si>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</si>
  <si>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</si>
  <si>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</si>
  <si>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</si>
  <si>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</si>
  <si>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</si>
  <si>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</si>
  <si>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</si>
  <si>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</si>
  <si>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</si>
  <si>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</si>
  <si>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</si>
  <si>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</si>
  <si>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</si>
  <si>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</si>
  <si>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</si>
  <si>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</si>
  <si>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</si>
  <si>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</si>
  <si>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</si>
  <si>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</si>
  <si>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</si>
  <si>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</si>
  <si>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</si>
  <si>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</si>
  <si>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</si>
  <si>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</si>
  <si>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</si>
  <si>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</si>
  <si>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</si>
  <si>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</si>
  <si>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</si>
  <si>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</si>
  <si>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</si>
  <si>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</si>
  <si>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</si>
  <si>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</si>
  <si>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</si>
  <si>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</si>
  <si>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</si>
  <si>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</si>
  <si>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</si>
  <si>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</si>
  <si>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</si>
  <si>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</si>
  <si>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</si>
  <si>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</si>
  <si>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코어i7-13세대 13700F (랩터레이크)</t>
    <phoneticPr fontId="1" type="noConversion"/>
  </si>
  <si>
    <t>PCCOOLER G6 (BLACK) 공랭 튼튼쿨러추천!</t>
    <phoneticPr fontId="1" type="noConversion"/>
  </si>
  <si>
    <t>GIGABYTE B760M DS3H D4</t>
    <phoneticPr fontId="1" type="noConversion"/>
  </si>
  <si>
    <t>삼성전자 DDR4-3200 (16GB)x2=32GB 구성</t>
    <phoneticPr fontId="1" type="noConversion"/>
  </si>
  <si>
    <t>ASUS DUAL 지포스 RTX 4060 O8G OC D6 8GB</t>
    <phoneticPr fontId="1" type="noConversion"/>
  </si>
  <si>
    <t>MSI 지포스 RTX 4060 Ti 벤투스 2X 블랙 OC D6 8GB  ((선택사항))</t>
    <phoneticPr fontId="1" type="noConversion"/>
  </si>
  <si>
    <t>삼성PM9A1 M.2 NVMe 수입1TB대리점980pro랑동급 AS보증기간차이 2년 대리점5년</t>
    <phoneticPr fontId="1" type="noConversion"/>
  </si>
  <si>
    <t>DK360 MESH RGB 강화유리 (블랙)</t>
    <phoneticPr fontId="1" type="noConversion"/>
  </si>
  <si>
    <t>쿨러마스터 MWE 700 BRONZE V2 230V</t>
    <phoneticPr fontId="1" type="noConversion"/>
  </si>
  <si>
    <t>재선(채널고객님)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</si>
</sst>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H12" sqref="H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38" t="s">
        <v>68</v>
      </c>
      <c r="D1" s="39"/>
      <c r="E1" s="110"/>
      <c r="F1" s="111"/>
      <c r="G1" s="111"/>
      <c r="H1" s="112"/>
    </row>
    <row r="2" spans="1:9" ht="22.5" customHeight="1">
      <c r="A2" s="15" t="s">
        <v>38</v>
      </c>
      <c r="B2" s="29"/>
      <c r="C2" s="40"/>
      <c r="D2" s="41"/>
      <c r="E2" s="113"/>
      <c r="F2" s="36"/>
      <c r="G2" s="36"/>
      <c r="H2" s="114"/>
    </row>
    <row r="3" spans="1:9" ht="22.5" customHeight="1">
      <c r="A3" s="15" t="s">
        <v>39</v>
      </c>
      <c r="B3" s="16">
        <f ca="1">TODAY()</f>
        <v>45196</v>
      </c>
      <c r="C3" s="15" t="s">
        <v>40</v>
      </c>
      <c r="D3" s="18"/>
      <c r="E3" s="113"/>
      <c r="F3" s="36"/>
      <c r="G3" s="36"/>
      <c r="H3" s="114"/>
    </row>
    <row r="4" spans="1:9" ht="22.5" customHeight="1">
      <c r="A4" s="14" t="s">
        <v>37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67</v>
      </c>
      <c r="B6" s="68"/>
      <c r="C6" s="55" t="s">
        <v>75</v>
      </c>
      <c r="D6" s="56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13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69"/>
      <c r="B8" s="70"/>
      <c r="C8" s="121" t="s">
        <v>77</v>
      </c>
      <c r="D8" s="122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130" t="s">
        <v>79</v>
      </c>
      <c r="D10" s="131"/>
      <c r="E10" s="3" t="s">
        <v>9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69"/>
      <c r="B11" s="70"/>
      <c r="C11" s="130" t="s">
        <v>80</v>
      </c>
      <c r="D11" s="131"/>
      <c r="E11" s="3" t="s">
        <v>9</v>
      </c>
      <c r="F11" s="6">
        <v>568000</v>
      </c>
      <c r="G11" s="3"/>
      <c r="H11" s="6">
        <f t="shared" si="0"/>
        <v>0</v>
      </c>
      <c r="I11" s="2"/>
    </row>
    <row r="12" spans="1:9" ht="24" customHeight="1">
      <c r="A12" s="69"/>
      <c r="B12" s="70"/>
      <c r="C12" s="57" t="s">
        <v>81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>
      <c r="A13" s="69"/>
      <c r="B13" s="70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69"/>
      <c r="B16" s="70"/>
      <c r="C16" s="51"/>
      <c r="D16" s="52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58" t="s">
        <v>66</v>
      </c>
      <c r="D17" s="59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65</v>
      </c>
      <c r="D18" s="59"/>
      <c r="E18" s="4" t="s">
        <v>22</v>
      </c>
      <c r="F18" s="7">
        <v>0</v>
      </c>
      <c r="G18" s="4">
        <v>1</v>
      </c>
      <c r="H18" s="6"/>
      <c r="I18" s="2"/>
    </row>
    <row r="19" spans="1:9">
      <c r="A19" s="69"/>
      <c r="B19" s="70"/>
      <c r="C19" s="53" t="s">
        <v>69</v>
      </c>
      <c r="D19" s="54"/>
      <c r="E19" s="3" t="s">
        <v>70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72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74</v>
      </c>
      <c r="B21" s="72"/>
      <c r="C21" s="46" t="s">
        <v>15</v>
      </c>
      <c r="D21" s="46"/>
      <c r="E21" s="60">
        <f>SUM(H6:H20)</f>
        <v>1581000</v>
      </c>
      <c r="F21" s="60"/>
      <c r="G21" s="24">
        <v>1</v>
      </c>
      <c r="H21" s="120" t="s">
        <v>17</v>
      </c>
      <c r="I21" s="2"/>
    </row>
    <row r="22" spans="1:9" ht="12.75" customHeight="1">
      <c r="A22" s="73"/>
      <c r="B22" s="74"/>
      <c r="C22" s="46"/>
      <c r="D22" s="46"/>
      <c r="E22" s="60">
        <f>E21*G21</f>
        <v>1581000</v>
      </c>
      <c r="F22" s="60"/>
      <c r="G22" s="60"/>
      <c r="H22" s="120"/>
      <c r="I22" s="2"/>
    </row>
    <row r="23" spans="1:9" ht="12.75" customHeight="1">
      <c r="A23" s="73"/>
      <c r="B23" s="74"/>
      <c r="C23" s="46"/>
      <c r="D23" s="46"/>
      <c r="E23" s="60"/>
      <c r="F23" s="60"/>
      <c r="G23" s="60"/>
      <c r="H23" s="120"/>
      <c r="I23" s="2"/>
    </row>
    <row r="24" spans="1:9" ht="17.25" customHeight="1">
      <c r="A24" s="73"/>
      <c r="B24" s="74"/>
      <c r="C24" s="88" t="s">
        <v>20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3" t="s">
        <v>63</v>
      </c>
      <c r="B26" s="94"/>
      <c r="C26" s="90"/>
      <c r="D26" s="50"/>
      <c r="E26" s="5"/>
      <c r="F26" s="6"/>
      <c r="G26" s="3"/>
      <c r="H26" s="6">
        <f>F26*G26</f>
        <v>0</v>
      </c>
      <c r="I26" s="2"/>
    </row>
    <row r="27" spans="1:9">
      <c r="A27" s="95"/>
      <c r="B27" s="96"/>
      <c r="C27" s="90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5"/>
      <c r="B28" s="96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5"/>
      <c r="D30" s="66"/>
      <c r="E30" s="5"/>
      <c r="F30" s="6"/>
      <c r="G30" s="3"/>
      <c r="H30" s="6">
        <f t="shared" si="1"/>
        <v>0</v>
      </c>
      <c r="I30" s="2"/>
    </row>
    <row r="31" spans="1:9">
      <c r="A31" s="95"/>
      <c r="B31" s="96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5"/>
      <c r="B32" s="96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7"/>
      <c r="B33" s="98"/>
      <c r="C33" s="65"/>
      <c r="D33" s="66"/>
      <c r="E33" s="5"/>
      <c r="F33" s="6"/>
      <c r="G33" s="3"/>
      <c r="H33" s="6">
        <f t="shared" si="1"/>
        <v>0</v>
      </c>
      <c r="I33" s="2"/>
    </row>
    <row r="34" spans="1:9" ht="13.5" customHeight="1">
      <c r="A34" s="99" t="s">
        <v>28</v>
      </c>
      <c r="B34" s="100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1">
        <f>SUM(H25:H33)</f>
        <v>0</v>
      </c>
      <c r="F34" s="62"/>
      <c r="G34" s="62"/>
      <c r="H34" s="118" t="s">
        <v>17</v>
      </c>
      <c r="I34" s="2"/>
    </row>
    <row r="35" spans="1:9" ht="14.25" customHeight="1">
      <c r="A35" s="101"/>
      <c r="B35" s="102"/>
      <c r="C35" s="86"/>
      <c r="D35" s="87"/>
      <c r="E35" s="63"/>
      <c r="F35" s="64"/>
      <c r="G35" s="64"/>
      <c r="H35" s="119"/>
      <c r="I35" s="2"/>
    </row>
    <row r="36" spans="1:9" ht="16.5" customHeight="1">
      <c r="A36" s="91" t="s">
        <v>31</v>
      </c>
      <c r="B36" s="92"/>
      <c r="C36" s="82" t="b">
        <f>IF(F38="카드+현금",Sheet3!C11,IF(F38="현금+카드",Sheet3!C4))</f>
        <v>0</v>
      </c>
      <c r="D36" s="83"/>
      <c r="E36" s="8" t="s">
        <v>4</v>
      </c>
      <c r="F36" s="125">
        <f>SUM(E22,E34)</f>
        <v>1581000</v>
      </c>
      <c r="G36" s="125"/>
      <c r="H36" s="9" t="s">
        <v>17</v>
      </c>
      <c r="I36" s="2"/>
    </row>
    <row r="37" spans="1:9" ht="16.5" customHeight="1">
      <c r="A37" s="91" t="s">
        <v>30</v>
      </c>
      <c r="B37" s="92"/>
      <c r="C37" s="80" t="b">
        <f>IF(F38="카드+현금",Sheet3!C9,IF(F38="현금+카드",Sheet3!C6))</f>
        <v>0</v>
      </c>
      <c r="D37" s="81"/>
      <c r="E37" s="8" t="s">
        <v>18</v>
      </c>
      <c r="F37" s="123">
        <f>F36*1.1-F36</f>
        <v>158100.00000000023</v>
      </c>
      <c r="G37" s="124"/>
      <c r="H37" s="10"/>
      <c r="I37" s="2"/>
    </row>
    <row r="38" spans="1:9" ht="17.25" customHeight="1">
      <c r="A38" s="91" t="s">
        <v>26</v>
      </c>
      <c r="B38" s="92"/>
      <c r="C38" s="104"/>
      <c r="D38" s="105"/>
      <c r="E38" s="8" t="s">
        <v>25</v>
      </c>
      <c r="F38" s="78" t="s">
        <v>64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9" t="s">
        <v>27</v>
      </c>
      <c r="B39" s="100"/>
      <c r="C39" s="106">
        <f>SUM(C36:C37)-C38</f>
        <v>0</v>
      </c>
      <c r="D39" s="107"/>
      <c r="E39" s="21" t="s">
        <v>73</v>
      </c>
      <c r="F39" s="127"/>
      <c r="G39" s="128"/>
      <c r="H39" s="129"/>
      <c r="I39" s="2"/>
    </row>
    <row r="40" spans="1:9" ht="20.25" customHeight="1">
      <c r="A40" s="101"/>
      <c r="B40" s="102"/>
      <c r="C40" s="108"/>
      <c r="D40" s="109"/>
      <c r="E40" s="25" t="s">
        <v>19</v>
      </c>
      <c r="F40" s="126">
        <f>IF(F38="현금(이체X)",F36,IF(F38="웹결제",ROUND(Sheet2!B7,-4),IF(F38="이체 및 현금영수증",F36+F36*10%,IF(F38="이체 및 세금계산서",F36+F36*10%,IF(F38="이체 및 세금계산서",F36+F36*10%,)))))-F39</f>
        <v>1739100</v>
      </c>
      <c r="G40" s="12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3" t="s">
        <v>45</v>
      </c>
      <c r="F42" s="103"/>
      <c r="G42" s="103"/>
      <c r="H42" s="103"/>
      <c r="I42" s="2"/>
    </row>
    <row r="43" spans="1:9">
      <c r="A43" s="36"/>
      <c r="B43" s="36"/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103"/>
      <c r="F44" s="103"/>
      <c r="G44" s="103"/>
      <c r="H44" s="10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58</v>
      </c>
      <c r="B3" s="36"/>
      <c r="C3" s="36"/>
      <c r="E3" t="s">
        <v>51</v>
      </c>
      <c r="F3">
        <f>Sheet1!F36</f>
        <v>1581000</v>
      </c>
    </row>
    <row r="4" spans="1:7">
      <c r="A4" t="s">
        <v>57</v>
      </c>
      <c r="B4" s="30" t="s">
        <v>55</v>
      </c>
      <c r="C4" s="32">
        <v>500000</v>
      </c>
      <c r="D4" t="s">
        <v>52</v>
      </c>
    </row>
    <row r="5" spans="1:7">
      <c r="B5" t="s">
        <v>18</v>
      </c>
      <c r="C5">
        <v>1.1000000000000001</v>
      </c>
      <c r="D5" t="s">
        <v>53</v>
      </c>
    </row>
    <row r="6" spans="1:7">
      <c r="B6" t="s">
        <v>50</v>
      </c>
      <c r="C6" s="33">
        <f>(F3-C4)*C5</f>
        <v>1189100</v>
      </c>
      <c r="D6" t="s">
        <v>54</v>
      </c>
    </row>
    <row r="8" spans="1:7">
      <c r="A8" s="36" t="s">
        <v>59</v>
      </c>
      <c r="B8" s="36"/>
      <c r="C8" s="36"/>
    </row>
    <row r="9" spans="1:7">
      <c r="A9" t="s">
        <v>57</v>
      </c>
      <c r="B9" s="31" t="s">
        <v>56</v>
      </c>
      <c r="C9" s="34"/>
      <c r="D9" t="s">
        <v>52</v>
      </c>
      <c r="G9" s="33">
        <f>((F3*C10)-C9)/C10</f>
        <v>1581000</v>
      </c>
    </row>
    <row r="10" spans="1:7">
      <c r="B10" t="s">
        <v>18</v>
      </c>
      <c r="C10">
        <v>1.1000000000000001</v>
      </c>
      <c r="D10" t="s">
        <v>53</v>
      </c>
    </row>
    <row r="11" spans="1:7">
      <c r="B11" t="s">
        <v>49</v>
      </c>
      <c r="C11" s="33">
        <f>ROUND(G9,-3)</f>
        <v>1581000</v>
      </c>
      <c r="D11" t="s">
        <v>54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62</v>
      </c>
      <c r="D2" t="s">
        <v>33</v>
      </c>
    </row>
    <row r="3" spans="1:5">
      <c r="A3" t="s">
        <v>23</v>
      </c>
      <c r="B3" t="s">
        <v>29</v>
      </c>
      <c r="C3" s="20" t="s">
        <v>61</v>
      </c>
      <c r="D3" s="13" t="s">
        <v>35</v>
      </c>
    </row>
    <row r="4" spans="1:5">
      <c r="A4" t="s">
        <v>24</v>
      </c>
      <c r="B4" s="11">
        <f>Sheet1!F36-(Sheet1!C36)</f>
        <v>1581000</v>
      </c>
    </row>
    <row r="5" spans="1:5">
      <c r="A5" t="s">
        <v>60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2023-09-27T05:57:00Z</cp:lastPrinted>
  <dcterms:created xsi:type="dcterms:W3CDTF">2019-03-28T03:58:09Z</dcterms:created>
  <dcterms:modified xsi:type="dcterms:W3CDTF">2023-09-27T06:04:00Z</dcterms:modified>
</cp:coreProperties>
</file>