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8_{96C7C4B8-C996-40E3-A430-5B3E9F1223C4}" xr6:coauthVersionLast="47" xr6:coauthVersionMax="47" xr10:uidLastSave="{AF707E6A-2A21-4EBE-B681-083241A66C6F}"/>
  <bookViews>
    <workbookView xWindow="-27930" yWindow="208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H38" i="1"/>
  <c r="H36" i="1"/>
  <c r="B3" i="1"/>
  <c r="H18" i="1" l="1"/>
  <c r="H19" i="1"/>
  <c r="H31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24" i="1" l="1"/>
  <c r="E32" i="1" s="1"/>
  <c r="H6" i="1"/>
  <c r="H17" i="1" l="1"/>
  <c r="E20" i="1" l="1"/>
  <c r="E21" i="1" s="1"/>
  <c r="F34" i="1" s="1"/>
  <c r="F3" i="3" l="1"/>
  <c r="G9" i="3" s="1"/>
  <c r="C11" i="3" s="1"/>
  <c r="C34" i="1" s="1"/>
  <c r="B4" i="2" s="1"/>
  <c r="F38" i="1"/>
  <c r="F35" i="1"/>
  <c r="C6" i="3" l="1"/>
  <c r="C35" i="1"/>
  <c r="C37" i="1" s="1"/>
  <c r="H39" i="1" l="1"/>
</calcChain>
</file>

<file path=xl/sharedStrings.xml><?xml version="1.0" encoding="utf-8"?>
<sst xmlns="http://schemas.openxmlformats.org/spreadsheetml/2006/main" count="117" uniqueCount="102">
  <si>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</si>
  <si>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</si>
  <si>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</si>
  <si>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</si>
  <si>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</si>
  <si>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</si>
  <si>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</si>
  <si>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</si>
  <si>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</si>
  <si>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</si>
  <si>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</si>
  <si>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</si>
  <si>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</si>
  <si>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</si>
  <si>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</si>
  <si>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</si>
  <si>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</si>
  <si>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</si>
  <si>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</si>
  <si>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</si>
  <si>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</si>
  <si>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</si>
  <si>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</si>
  <si>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</si>
  <si>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</si>
  <si>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</si>
  <si>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</si>
  <si>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</si>
  <si>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</si>
  <si>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</si>
  <si>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</si>
  <si>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</si>
  <si>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</si>
  <si>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</si>
  <si>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</si>
  <si>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</si>
  <si>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</si>
  <si>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</si>
  <si>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</si>
  <si>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</si>
  <si>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</si>
  <si>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</si>
  <si>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</si>
  <si>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</si>
  <si>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</si>
  <si>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</si>
  <si>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</si>
  <si>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</si>
  <si>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</si>
  <si>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</si>
  <si>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</si>
  <si>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</si>
  <si>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</si>
  <si>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</si>
  <si>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</si>
  <si>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</si>
  <si>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</si>
  <si>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</si>
  <si>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</si>
  <si>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</si>
  <si>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</si>
  <si>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</si>
  <si>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</si>
  <si>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</si>
  <si>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</si>
  <si>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</si>
  <si>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</si>
  <si>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</si>
  <si>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</si>
  <si>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</si>
  <si>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</si>
  <si>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</si>
  <si>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</si>
  <si>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</si>
  <si>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</si>
  <si>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</si>
  <si>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</si>
  <si>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</si>
  <si>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PRO B760M-A WIFI DDR4</t>
    <phoneticPr fontId="1" type="noConversion"/>
  </si>
  <si>
    <t>삼성전자 DDR4-3200 (16GB)</t>
    <phoneticPr fontId="1" type="noConversion"/>
  </si>
  <si>
    <t>SuperFlower 600W 80PLUS</t>
    <phoneticPr fontId="1" type="noConversion"/>
  </si>
  <si>
    <t>이용복고객님</t>
    <phoneticPr fontId="1" type="noConversion"/>
  </si>
  <si>
    <t>010-8268-9959</t>
    <phoneticPr fontId="1" type="noConversion"/>
  </si>
  <si>
    <t>인텔 코어i5-12세대 12400F (엘더레이크) (정품)</t>
    <phoneticPr fontId="1" type="noConversion"/>
  </si>
  <si>
    <t>Western Digital WD Blue SN570 M.2 NVMe (500GB)</t>
    <phoneticPr fontId="1" type="noConversion"/>
  </si>
  <si>
    <t>모니터</t>
    <phoneticPr fontId="1" type="noConversion"/>
  </si>
  <si>
    <t>키보드마우스</t>
    <phoneticPr fontId="1" type="noConversion"/>
  </si>
  <si>
    <t>장패드</t>
    <phoneticPr fontId="1" type="noConversion"/>
  </si>
  <si>
    <t>게이밍 5mm장패드 서비스</t>
    <phoneticPr fontId="1" type="noConversion"/>
  </si>
  <si>
    <t>키보드마우스 합본 셋트 서비스</t>
    <phoneticPr fontId="1" type="noConversion"/>
  </si>
  <si>
    <t>LG전자 27MQ400</t>
    <phoneticPr fontId="1" type="noConversion"/>
  </si>
  <si>
    <t>MSI 지포스 GTX 1630 벤투스 S OC D6 4GB</t>
    <phoneticPr fontId="1" type="noConversion"/>
  </si>
  <si>
    <t>케이블</t>
    <phoneticPr fontId="1" type="noConversion"/>
  </si>
  <si>
    <t>DVI TO HDMI 케이블,DP TO HDMI 컨버터</t>
    <phoneticPr fontId="1" type="noConversion"/>
  </si>
  <si>
    <t>스피커</t>
    <phoneticPr fontId="1" type="noConversion"/>
  </si>
  <si>
    <t>브릿츠 사운드바 R9</t>
    <phoneticPr fontId="1" type="noConversion"/>
  </si>
  <si>
    <t>키보드</t>
    <phoneticPr fontId="1" type="noConversion"/>
  </si>
  <si>
    <t>알텍렌싱 기계식 청축 흰색</t>
    <phoneticPr fontId="1" type="noConversion"/>
  </si>
  <si>
    <t>마우스</t>
    <phoneticPr fontId="1" type="noConversion"/>
  </si>
  <si>
    <t>로지텍 G102정품</t>
    <phoneticPr fontId="1" type="noConversion"/>
  </si>
  <si>
    <t>마이크로닉스 Master M60 메쉬 (블랙)</t>
    <phoneticPr fontId="1" type="noConversion"/>
  </si>
  <si>
    <t>DEEPCOOL AG400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</si>
</sst>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45172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83</v>
      </c>
      <c r="D6" s="56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69"/>
      <c r="B7" s="70"/>
      <c r="C7" s="55" t="s">
        <v>101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185000</v>
      </c>
      <c r="G8" s="3">
        <v>1</v>
      </c>
      <c r="H8" s="6">
        <f t="shared" si="0"/>
        <v>185000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69"/>
      <c r="B10" s="70"/>
      <c r="C10" s="55" t="s">
        <v>91</v>
      </c>
      <c r="D10" s="56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100</v>
      </c>
      <c r="D14" s="50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12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929000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929000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90</v>
      </c>
      <c r="D24" s="50"/>
      <c r="E24" s="5" t="s">
        <v>85</v>
      </c>
      <c r="F24" s="6">
        <v>174000</v>
      </c>
      <c r="G24" s="3">
        <v>3</v>
      </c>
      <c r="H24" s="6">
        <f>F24*G24</f>
        <v>522000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88</v>
      </c>
      <c r="D26" s="50"/>
      <c r="E26" s="5" t="s">
        <v>87</v>
      </c>
      <c r="F26" s="6">
        <v>0</v>
      </c>
      <c r="G26" s="3">
        <v>1</v>
      </c>
      <c r="H26" s="6">
        <f t="shared" ref="H26:H31" si="1">F26*G26</f>
        <v>0</v>
      </c>
      <c r="I26" s="2"/>
    </row>
    <row r="27" spans="1:9">
      <c r="A27" s="94"/>
      <c r="B27" s="95"/>
      <c r="C27" s="129" t="s">
        <v>93</v>
      </c>
      <c r="D27" s="61"/>
      <c r="E27" s="5" t="s">
        <v>92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60" t="s">
        <v>95</v>
      </c>
      <c r="D28" s="61"/>
      <c r="E28" s="5" t="s">
        <v>94</v>
      </c>
      <c r="F28" s="6">
        <v>20000</v>
      </c>
      <c r="G28" s="3">
        <v>1</v>
      </c>
      <c r="H28" s="6">
        <f t="shared" si="1"/>
        <v>20000</v>
      </c>
      <c r="I28" s="2"/>
    </row>
    <row r="29" spans="1:9" ht="12.75" customHeight="1">
      <c r="A29" s="94"/>
      <c r="B29" s="95"/>
      <c r="C29" s="60" t="s">
        <v>97</v>
      </c>
      <c r="D29" s="61"/>
      <c r="E29" s="5" t="s">
        <v>96</v>
      </c>
      <c r="F29" s="6">
        <v>35000</v>
      </c>
      <c r="G29" s="3">
        <v>1</v>
      </c>
      <c r="H29" s="6">
        <f t="shared" si="1"/>
        <v>35000</v>
      </c>
      <c r="I29" s="2"/>
    </row>
    <row r="30" spans="1:9" ht="16.5" hidden="1" customHeight="1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3.5" customHeight="1">
      <c r="A31" s="96"/>
      <c r="B31" s="97"/>
      <c r="C31" s="60" t="s">
        <v>99</v>
      </c>
      <c r="D31" s="61"/>
      <c r="E31" s="5" t="s">
        <v>98</v>
      </c>
      <c r="F31" s="6">
        <v>28000</v>
      </c>
      <c r="G31" s="3">
        <v>1</v>
      </c>
      <c r="H31" s="6">
        <f t="shared" si="1"/>
        <v>28000</v>
      </c>
      <c r="I31" s="2"/>
    </row>
    <row r="32" spans="1:9" ht="13.5" customHeight="1">
      <c r="A32" s="98" t="s">
        <v>29</v>
      </c>
      <c r="B32" s="99"/>
      <c r="C32" s="83" t="str">
        <f>IF(F36="현금(이체X)",Sheet2!C1,IF(F36="카드",Sheet2!C1,IF(F36="이체 및 현금영수증",Sheet2!C1,IF(F36="카드+현금",Sheet2!C2,IF(F36="현금+카드",Sheet2!C3,IF(F36="이체 및 세금계산서",Sheet2!C1))))))</f>
        <v>선택사항</v>
      </c>
      <c r="D32" s="84"/>
      <c r="E32" s="63">
        <f>SUM(H24:H31)</f>
        <v>605000</v>
      </c>
      <c r="F32" s="64"/>
      <c r="G32" s="64"/>
      <c r="H32" s="117" t="s">
        <v>18</v>
      </c>
      <c r="I32" s="2"/>
    </row>
    <row r="33" spans="1:9" ht="14.25" customHeight="1">
      <c r="A33" s="100"/>
      <c r="B33" s="101"/>
      <c r="C33" s="85"/>
      <c r="D33" s="86"/>
      <c r="E33" s="65"/>
      <c r="F33" s="66"/>
      <c r="G33" s="66"/>
      <c r="H33" s="118"/>
      <c r="I33" s="2"/>
    </row>
    <row r="34" spans="1:9" ht="16.5" customHeight="1">
      <c r="A34" s="90" t="s">
        <v>32</v>
      </c>
      <c r="B34" s="91"/>
      <c r="C34" s="81" t="b">
        <f>IF(F36="카드+현금",Sheet3!C11,IF(F36="현금+카드",Sheet3!C4))</f>
        <v>0</v>
      </c>
      <c r="D34" s="82"/>
      <c r="E34" s="8" t="s">
        <v>4</v>
      </c>
      <c r="F34" s="124">
        <f>SUM(E21,E32)</f>
        <v>1534000</v>
      </c>
      <c r="G34" s="124"/>
      <c r="H34" s="9" t="s">
        <v>18</v>
      </c>
      <c r="I34" s="2"/>
    </row>
    <row r="35" spans="1:9" ht="16.5" customHeight="1">
      <c r="A35" s="90" t="s">
        <v>31</v>
      </c>
      <c r="B35" s="91"/>
      <c r="C35" s="79" t="b">
        <f>IF(F36="카드+현금",Sheet3!C9,IF(F36="현금+카드",Sheet3!C6))</f>
        <v>0</v>
      </c>
      <c r="D35" s="80"/>
      <c r="E35" s="8" t="s">
        <v>19</v>
      </c>
      <c r="F35" s="122">
        <f>F34*1.1-F34</f>
        <v>153400.00000000023</v>
      </c>
      <c r="G35" s="123"/>
      <c r="H35" s="10"/>
      <c r="I35" s="2"/>
    </row>
    <row r="36" spans="1:9" ht="17.25" customHeight="1">
      <c r="A36" s="90" t="s">
        <v>27</v>
      </c>
      <c r="B36" s="91"/>
      <c r="C36" s="103"/>
      <c r="D36" s="104"/>
      <c r="E36" s="8" t="s">
        <v>26</v>
      </c>
      <c r="F36" s="77" t="s">
        <v>76</v>
      </c>
      <c r="G36" s="78"/>
      <c r="H36" s="28" t="str">
        <f>IF(F36="현금(이체X)",Sheet2!B2,IF(F36="웹결제",Sheet2!A7,IF(F36="이체 및 현금영수증",Sheet2!B1,IF(F36="카드+현금",Sheet2!B3,IF(F36="현금+카드",Sheet2!B3,IF(F36="이체 및 세금계산서",Sheet2!B1))))))</f>
        <v>VAT포함</v>
      </c>
      <c r="I36" s="2"/>
    </row>
    <row r="37" spans="1:9" ht="19.5" customHeight="1">
      <c r="A37" s="98" t="s">
        <v>28</v>
      </c>
      <c r="B37" s="99"/>
      <c r="C37" s="105">
        <f>SUM(C34:C35)-C36</f>
        <v>0</v>
      </c>
      <c r="D37" s="106"/>
      <c r="E37" s="21" t="s">
        <v>27</v>
      </c>
      <c r="F37" s="126"/>
      <c r="G37" s="127"/>
      <c r="H37" s="128"/>
      <c r="I37" s="2"/>
    </row>
    <row r="38" spans="1:9" ht="20.25" customHeight="1">
      <c r="A38" s="100"/>
      <c r="B38" s="101"/>
      <c r="C38" s="107"/>
      <c r="D38" s="108"/>
      <c r="E38" s="25" t="s">
        <v>20</v>
      </c>
      <c r="F38" s="125">
        <f>IF(F36="현금(이체X)",F34,IF(F36="웹결제",ROUND(Sheet2!B7,-4),IF(F36="이체 및 현금영수증",F34+F34*10%,IF(F36="이체 및 세금계산서",F34+F34*10%,IF(F36="이체 및 세금계산서",F34+F34*10%,)))))-F37</f>
        <v>1687400</v>
      </c>
      <c r="G38" s="125"/>
      <c r="H38" s="26" t="str">
        <f>IF(F36="현금(이체X)",Sheet2!B2,IF(F36="웹결제",Sheet2!A7,IF(F36="이체 및 현금영수증",Sheet2!B1,IF(F36="카드+현금",Sheet2!B3,IF(F36="현금+카드",Sheet2!B3,IF(F36="이체 및 세금계산서",Sheet2!B1))))))</f>
        <v>VAT포함</v>
      </c>
      <c r="I38" s="2"/>
    </row>
    <row r="39" spans="1:9" hidden="1">
      <c r="C39" s="2"/>
      <c r="D39" s="2"/>
      <c r="E39" s="2"/>
      <c r="F39" s="37" t="s">
        <v>58</v>
      </c>
      <c r="G39" s="37"/>
      <c r="H39" s="27">
        <f>F38-(F35+F34)</f>
        <v>0</v>
      </c>
      <c r="I39" s="2"/>
    </row>
    <row r="40" spans="1:9" ht="16.5" customHeight="1">
      <c r="B40" s="35"/>
      <c r="C40" s="2"/>
      <c r="D40" s="2"/>
      <c r="E40" s="102" t="s">
        <v>55</v>
      </c>
      <c r="F40" s="102"/>
      <c r="G40" s="102"/>
      <c r="H40" s="102"/>
      <c r="I40" s="2"/>
    </row>
    <row r="41" spans="1:9">
      <c r="A41" s="36"/>
      <c r="B41" s="36"/>
      <c r="C41" s="2"/>
      <c r="D41" s="2"/>
      <c r="E41" s="102"/>
      <c r="F41" s="102"/>
      <c r="G41" s="102"/>
      <c r="H41" s="102"/>
      <c r="I41" s="2"/>
    </row>
    <row r="42" spans="1:9"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2"/>
      <c r="F43" s="2"/>
      <c r="G43" s="2"/>
      <c r="H43" s="2"/>
      <c r="I43" s="2"/>
    </row>
    <row r="45" spans="1:9">
      <c r="C45" s="2"/>
    </row>
  </sheetData>
  <sheetProtection formatCells="0" selectLockedCells="1" selectUnlockedCells="1"/>
  <mergeCells count="55">
    <mergeCell ref="E40:H42"/>
    <mergeCell ref="A37:B38"/>
    <mergeCell ref="C36:D36"/>
    <mergeCell ref="C37:D38"/>
    <mergeCell ref="E1:H4"/>
    <mergeCell ref="H32:H33"/>
    <mergeCell ref="H20:H22"/>
    <mergeCell ref="A5:B5"/>
    <mergeCell ref="C6:D6"/>
    <mergeCell ref="C7:D7"/>
    <mergeCell ref="C8:D8"/>
    <mergeCell ref="C9:D9"/>
    <mergeCell ref="F35:G35"/>
    <mergeCell ref="F34:G34"/>
    <mergeCell ref="F38:G38"/>
    <mergeCell ref="F37:H37"/>
    <mergeCell ref="A36:B36"/>
    <mergeCell ref="A25:B31"/>
    <mergeCell ref="A32:B33"/>
    <mergeCell ref="A34:B34"/>
    <mergeCell ref="A35:B35"/>
    <mergeCell ref="F36:G36"/>
    <mergeCell ref="C35:D35"/>
    <mergeCell ref="C34:D34"/>
    <mergeCell ref="C32:D33"/>
    <mergeCell ref="C23:D23"/>
    <mergeCell ref="C24:D24"/>
    <mergeCell ref="C25:D25"/>
    <mergeCell ref="C26:D26"/>
    <mergeCell ref="C31:D31"/>
    <mergeCell ref="C28:D28"/>
    <mergeCell ref="C30:D30"/>
    <mergeCell ref="E20:F20"/>
    <mergeCell ref="E21:G22"/>
    <mergeCell ref="E32:G33"/>
    <mergeCell ref="C29:D29"/>
    <mergeCell ref="A6:B19"/>
    <mergeCell ref="A20:B24"/>
    <mergeCell ref="C27:D27"/>
    <mergeCell ref="A41:B41"/>
    <mergeCell ref="F39:G3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F36:G36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Sheet1!F34</f>
        <v>1534000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1137400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1534000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1534000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Sheet1!F34-(Sheet1!C34)</f>
        <v>1534000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2023-09-02T01:56:46Z</cp:lastPrinted>
  <dcterms:created xsi:type="dcterms:W3CDTF">2019-03-28T03:58:09Z</dcterms:created>
  <dcterms:modified xsi:type="dcterms:W3CDTF">2023-09-03T03:40:31Z</dcterms:modified>
</cp:coreProperties>
</file>