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<sst xmlns="http://schemas.openxmlformats.org/spreadsheetml/2006/main" count="91" uniqueCount="79">
  <si>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</si>
  <si>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</si>
  <si>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</si>
  <si>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</si>
  <si>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</si>
  <si>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</si>
  <si>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</si>
  <si>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</si>
  <si>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</si>
  <si>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</si>
  <si>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</si>
  <si>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</si>
  <si>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</si>
  <si>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</si>
  <si>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</si>
  <si>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</si>
  <si>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</si>
  <si>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</si>
  <si>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</si>
  <si>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</si>
  <si>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</si>
  <si>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</si>
  <si>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</si>
  <si>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</si>
  <si>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</si>
  <si>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</si>
  <si>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</si>
  <si>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</si>
  <si>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</si>
  <si>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</si>
  <si>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</si>
  <si>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</si>
  <si>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</si>
  <si>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</si>
  <si>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</si>
  <si>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</si>
  <si>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</si>
  <si>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</si>
  <si>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</si>
  <si>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</si>
  <si>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</si>
  <si>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</si>
  <si>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</si>
  <si>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</si>
  <si>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</si>
  <si>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</si>
  <si>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</si>
  <si>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</si>
  <si>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</si>
  <si>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</si>
  <si>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</si>
  <si>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</si>
  <si>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</si>
  <si>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</si>
  <si>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</si>
  <si>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</si>
  <si>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</si>
  <si>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</si>
  <si>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</si>
  <si>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</si>
  <si>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</si>
  <si>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</si>
  <si>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</si>
  <si>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</si>
  <si>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</si>
  <si>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</si>
  <si>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메모리</t>
    <phoneticPr fontId="1" type="noConversion"/>
  </si>
  <si>
    <t>윈도우정품</t>
    <phoneticPr fontId="1" type="noConversion"/>
  </si>
  <si>
    <t>마우스</t>
    <phoneticPr fontId="1" type="noConversion"/>
  </si>
  <si>
    <t>무선마우스 기본</t>
    <phoneticPr fontId="1" type="noConversion"/>
  </si>
  <si>
    <t>패드</t>
    <phoneticPr fontId="1" type="noConversion"/>
  </si>
  <si>
    <t>게이밍패드5mm</t>
    <phoneticPr fontId="1" type="noConversion"/>
  </si>
  <si>
    <t>Microsoft Windows 11 Pro (DSP 64bit 한글)</t>
    <phoneticPr fontId="1" type="noConversion"/>
  </si>
  <si>
    <t>삼성전자 노트북 DDR5-5600 (32GB)로 변경</t>
    <phoneticPr fontId="1" type="noConversion"/>
  </si>
  <si>
    <t>이동주고객님</t>
    <phoneticPr fontId="1" type="noConversion"/>
  </si>
  <si>
    <t>SSD변경</t>
    <phoneticPr fontId="1" type="noConversion"/>
  </si>
  <si>
    <t>기존 500GB에서 1TB로 변경</t>
    <phoneticPr fontId="1" type="noConversion"/>
  </si>
  <si>
    <t>[MSI] 소드 GF76 B13VFK (212) i7-13620H (DDR5 16GB / 512GB / RTX4060 / FD)</t>
    <phoneticPr fontId="1" type="noConversion"/>
  </si>
  <si>
    <r>
      <rPr>
        <sz val="10"/>
        <color rgb="FFFF0000"/>
        <rFont val="맑은 고딕"/>
        <family val="3"/>
        <charset val="129"/>
        <scheme val="minor"/>
      </rPr>
      <t xml:space="preserve">OS미포함(프리도스)
</t>
    </r>
    <r>
      <rPr>
        <sz val="10"/>
        <color theme="1"/>
        <rFont val="맑은 고딕"/>
        <family val="3"/>
        <charset val="129"/>
        <scheme val="minor"/>
      </rPr>
      <t>i7-13620H/DDR5 16GB/512GB/RTX4060/FD/17"/250nit/FHD 144Hz / 기본제품 / 소드 / 랩터레이크 (13세대) / 인텔 코어 i7 / 16GB RAM / M.2(NVMe) / 512GB SSD 이하 / 운영체제미포함 / 17형 / 144Hz 지원 / 250nits / 안티글레어 / 1920x1080 (FHD) / 2.1~3Kg / 블랙 / 키보드라이트 / 숫자키보드 / HDMI / USB 3.2 / USBType-C / USBType-A / USB 2.0 / LAN / 무선랜 / 블루투스</t>
    </r>
    <r>
      <rPr>
        <sz val="10"/>
        <color theme="1"/>
        <rFont val="맑은 고딕"/>
        <family val="2"/>
        <charset val="129"/>
        <scheme val="minor"/>
      </rPr>
      <t xml:space="preserve">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</si>
</sst>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10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1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34</v>
      </c>
      <c r="B1" s="19" t="s">
        <v>74</v>
      </c>
      <c r="C1" s="99" t="s">
        <v>56</v>
      </c>
      <c r="D1" s="100"/>
      <c r="E1" s="46"/>
      <c r="F1" s="47"/>
      <c r="G1" s="47"/>
      <c r="H1" s="48"/>
    </row>
    <row r="2" spans="1:9" ht="22.5" customHeight="1">
      <c r="A2" s="15" t="s">
        <v>28</v>
      </c>
      <c r="B2" s="28"/>
      <c r="C2" s="101"/>
      <c r="D2" s="102"/>
      <c r="E2" s="49"/>
      <c r="F2" s="50"/>
      <c r="G2" s="50"/>
      <c r="H2" s="51"/>
    </row>
    <row r="3" spans="1:9" ht="22.5" customHeight="1">
      <c r="A3" s="15" t="s">
        <v>29</v>
      </c>
      <c r="B3" s="16">
        <f ca="1">TODAY()</f>
        <v>45379</v>
      </c>
      <c r="C3" s="15" t="s">
        <v>30</v>
      </c>
      <c r="D3" s="18"/>
      <c r="E3" s="49"/>
      <c r="F3" s="50"/>
      <c r="G3" s="50"/>
      <c r="H3" s="51"/>
    </row>
    <row r="4" spans="1:9" ht="22.5" customHeight="1">
      <c r="A4" s="14" t="s">
        <v>27</v>
      </c>
      <c r="B4" s="103"/>
      <c r="C4" s="103"/>
      <c r="D4" s="104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/>
      <c r="G5" s="1"/>
      <c r="H5" s="1" t="s">
        <v>4</v>
      </c>
    </row>
    <row r="6" spans="1:9" ht="24" customHeight="1">
      <c r="A6" s="112" t="s">
        <v>55</v>
      </c>
      <c r="B6" s="113"/>
      <c r="C6" s="132" t="s">
        <v>77</v>
      </c>
      <c r="D6" s="133"/>
      <c r="E6" s="134"/>
      <c r="F6" s="6">
        <v>1390000</v>
      </c>
      <c r="G6" s="3">
        <v>1</v>
      </c>
      <c r="H6" s="6">
        <f>F6*G6</f>
        <v>1390000</v>
      </c>
      <c r="I6" s="2"/>
    </row>
    <row r="7" spans="1:9" ht="24" customHeight="1">
      <c r="A7" s="114"/>
      <c r="B7" s="115"/>
      <c r="C7" s="123" t="s">
        <v>78</v>
      </c>
      <c r="D7" s="124"/>
      <c r="E7" s="125"/>
      <c r="F7" s="6"/>
      <c r="G7" s="3"/>
      <c r="H7" s="6">
        <f t="shared" ref="H7:H20" si="0">F7*G7</f>
        <v>0</v>
      </c>
      <c r="I7" s="2"/>
    </row>
    <row r="8" spans="1:9" ht="25.5" customHeight="1">
      <c r="A8" s="114"/>
      <c r="B8" s="115"/>
      <c r="C8" s="126"/>
      <c r="D8" s="127"/>
      <c r="E8" s="128"/>
      <c r="F8" s="6"/>
      <c r="G8" s="3"/>
      <c r="H8" s="6">
        <f t="shared" si="0"/>
        <v>0</v>
      </c>
      <c r="I8" s="2"/>
    </row>
    <row r="9" spans="1:9" ht="37.5" customHeight="1">
      <c r="A9" s="114"/>
      <c r="B9" s="115"/>
      <c r="C9" s="126"/>
      <c r="D9" s="127"/>
      <c r="E9" s="128"/>
      <c r="F9" s="6"/>
      <c r="G9" s="3"/>
      <c r="H9" s="6">
        <f t="shared" si="0"/>
        <v>0</v>
      </c>
      <c r="I9" s="2"/>
    </row>
    <row r="10" spans="1:9" ht="24" customHeight="1">
      <c r="A10" s="114"/>
      <c r="B10" s="115"/>
      <c r="C10" s="126"/>
      <c r="D10" s="127"/>
      <c r="E10" s="128"/>
      <c r="F10" s="6"/>
      <c r="G10" s="3"/>
      <c r="H10" s="6">
        <f t="shared" si="0"/>
        <v>0</v>
      </c>
      <c r="I10" s="2"/>
    </row>
    <row r="11" spans="1:9" ht="24" customHeight="1">
      <c r="A11" s="114"/>
      <c r="B11" s="115"/>
      <c r="C11" s="126"/>
      <c r="D11" s="127"/>
      <c r="E11" s="128"/>
      <c r="F11" s="6"/>
      <c r="G11" s="3"/>
      <c r="H11" s="6">
        <f t="shared" si="0"/>
        <v>0</v>
      </c>
      <c r="I11" s="2"/>
    </row>
    <row r="12" spans="1:9" ht="24" customHeight="1">
      <c r="A12" s="114"/>
      <c r="B12" s="115"/>
      <c r="C12" s="126"/>
      <c r="D12" s="127"/>
      <c r="E12" s="128"/>
      <c r="F12" s="6"/>
      <c r="G12" s="3"/>
      <c r="H12" s="6">
        <f t="shared" si="0"/>
        <v>0</v>
      </c>
      <c r="I12" s="2"/>
    </row>
    <row r="13" spans="1:9" ht="31.5" customHeight="1">
      <c r="A13" s="114"/>
      <c r="B13" s="115"/>
      <c r="C13" s="126"/>
      <c r="D13" s="127"/>
      <c r="E13" s="128"/>
      <c r="F13" s="6"/>
      <c r="G13" s="3"/>
      <c r="H13" s="6">
        <f t="shared" si="0"/>
        <v>0</v>
      </c>
      <c r="I13" s="2"/>
    </row>
    <row r="14" spans="1:9" ht="29.25" customHeight="1">
      <c r="A14" s="114"/>
      <c r="B14" s="115"/>
      <c r="C14" s="126"/>
      <c r="D14" s="127"/>
      <c r="E14" s="128"/>
      <c r="F14" s="6"/>
      <c r="G14" s="3"/>
      <c r="H14" s="6">
        <f t="shared" si="0"/>
        <v>0</v>
      </c>
      <c r="I14" s="2"/>
    </row>
    <row r="15" spans="1:9" ht="24" customHeight="1">
      <c r="A15" s="114"/>
      <c r="B15" s="115"/>
      <c r="C15" s="126"/>
      <c r="D15" s="127"/>
      <c r="E15" s="128"/>
      <c r="F15" s="6"/>
      <c r="G15" s="3"/>
      <c r="H15" s="6">
        <f t="shared" si="0"/>
        <v>0</v>
      </c>
      <c r="I15" s="2"/>
    </row>
    <row r="16" spans="1:9" ht="24" customHeight="1">
      <c r="A16" s="114"/>
      <c r="B16" s="115"/>
      <c r="C16" s="129"/>
      <c r="D16" s="130"/>
      <c r="E16" s="131"/>
      <c r="F16" s="6"/>
      <c r="G16" s="3"/>
      <c r="H16" s="6">
        <f t="shared" si="0"/>
        <v>0</v>
      </c>
      <c r="I16" s="2"/>
    </row>
    <row r="17" spans="1:9">
      <c r="A17" s="114"/>
      <c r="B17" s="115"/>
      <c r="C17" s="110" t="s">
        <v>61</v>
      </c>
      <c r="D17" s="111"/>
      <c r="E17" s="4" t="s">
        <v>60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14"/>
      <c r="B18" s="115"/>
      <c r="C18" s="122" t="s">
        <v>65</v>
      </c>
      <c r="D18" s="111"/>
      <c r="E18" s="4" t="s">
        <v>63</v>
      </c>
      <c r="F18" s="7"/>
      <c r="G18" s="4"/>
      <c r="H18" s="6">
        <f t="shared" si="0"/>
        <v>0</v>
      </c>
      <c r="I18" s="2"/>
    </row>
    <row r="19" spans="1:9">
      <c r="A19" s="114"/>
      <c r="B19" s="115"/>
      <c r="C19" s="108" t="s">
        <v>62</v>
      </c>
      <c r="D19" s="109"/>
      <c r="E19" s="3" t="s">
        <v>64</v>
      </c>
      <c r="F19" s="7"/>
      <c r="G19" s="4"/>
      <c r="H19" s="6">
        <f t="shared" si="0"/>
        <v>0</v>
      </c>
      <c r="I19" s="2"/>
    </row>
    <row r="20" spans="1:9">
      <c r="A20" s="114"/>
      <c r="B20" s="115"/>
      <c r="C20" s="106"/>
      <c r="D20" s="107"/>
      <c r="E20" s="4" t="s">
        <v>57</v>
      </c>
      <c r="F20" s="7"/>
      <c r="G20" s="4"/>
      <c r="H20" s="6">
        <f t="shared" si="0"/>
        <v>0</v>
      </c>
      <c r="I20" s="2"/>
    </row>
    <row r="21" spans="1:9" ht="12.75" customHeight="1">
      <c r="A21" s="116" t="s">
        <v>59</v>
      </c>
      <c r="B21" s="117"/>
      <c r="C21" s="105" t="s">
        <v>6</v>
      </c>
      <c r="D21" s="105"/>
      <c r="E21" s="95">
        <f>SUM(H6:H20)</f>
        <v>1440000</v>
      </c>
      <c r="F21" s="95"/>
      <c r="G21" s="23">
        <v>1</v>
      </c>
      <c r="H21" s="57" t="s">
        <v>8</v>
      </c>
      <c r="I21" s="2"/>
    </row>
    <row r="22" spans="1:9" ht="12.75" customHeight="1">
      <c r="A22" s="118"/>
      <c r="B22" s="119"/>
      <c r="C22" s="105"/>
      <c r="D22" s="105"/>
      <c r="E22" s="95">
        <f>E21*G21</f>
        <v>1440000</v>
      </c>
      <c r="F22" s="95"/>
      <c r="G22" s="95"/>
      <c r="H22" s="57"/>
      <c r="I22" s="2"/>
    </row>
    <row r="23" spans="1:9" ht="12.75" customHeight="1">
      <c r="A23" s="118"/>
      <c r="B23" s="119"/>
      <c r="C23" s="105"/>
      <c r="D23" s="105"/>
      <c r="E23" s="95"/>
      <c r="F23" s="95"/>
      <c r="G23" s="95"/>
      <c r="H23" s="57"/>
      <c r="I23" s="2"/>
    </row>
    <row r="24" spans="1:9" ht="17.25" customHeight="1">
      <c r="A24" s="118"/>
      <c r="B24" s="119"/>
      <c r="C24" s="89" t="s">
        <v>11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20"/>
      <c r="B25" s="121"/>
      <c r="C25" s="91" t="s">
        <v>73</v>
      </c>
      <c r="D25" s="92"/>
      <c r="E25" s="5" t="s">
        <v>66</v>
      </c>
      <c r="F25" s="6">
        <v>125000</v>
      </c>
      <c r="G25" s="3">
        <v>1</v>
      </c>
      <c r="H25" s="6">
        <f>F25*G25</f>
        <v>125000</v>
      </c>
      <c r="I25" s="2"/>
    </row>
    <row r="26" spans="1:9" ht="25.15" customHeight="1">
      <c r="A26" s="69" t="s">
        <v>53</v>
      </c>
      <c r="B26" s="70"/>
      <c r="C26" s="97" t="s">
        <v>72</v>
      </c>
      <c r="D26" s="97"/>
      <c r="E26" s="5" t="s">
        <v>67</v>
      </c>
      <c r="F26" s="6">
        <v>205000</v>
      </c>
      <c r="G26" s="3">
        <v>1</v>
      </c>
      <c r="H26" s="6">
        <f>F26*G26</f>
        <v>205000</v>
      </c>
      <c r="I26" s="2"/>
    </row>
    <row r="27" spans="1:9" ht="16.5" customHeight="1">
      <c r="A27" s="71"/>
      <c r="B27" s="72"/>
      <c r="C27" s="97" t="s">
        <v>69</v>
      </c>
      <c r="D27" s="92"/>
      <c r="E27" s="5" t="s">
        <v>68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 ht="16.5" customHeight="1">
      <c r="A28" s="71"/>
      <c r="B28" s="72"/>
      <c r="C28" s="96" t="s">
        <v>71</v>
      </c>
      <c r="D28" s="92"/>
      <c r="E28" s="5" t="s">
        <v>70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1"/>
      <c r="B29" s="72"/>
      <c r="C29" s="97" t="s">
        <v>76</v>
      </c>
      <c r="D29" s="97"/>
      <c r="E29" s="5" t="s">
        <v>75</v>
      </c>
      <c r="F29" s="6">
        <v>55000</v>
      </c>
      <c r="G29" s="3">
        <v>1</v>
      </c>
      <c r="H29" s="6">
        <f t="shared" si="1"/>
        <v>55000</v>
      </c>
      <c r="I29" s="2"/>
    </row>
    <row r="30" spans="1:9">
      <c r="A30" s="71"/>
      <c r="B30" s="72"/>
      <c r="C30" s="97"/>
      <c r="D30" s="97"/>
      <c r="E30" s="5"/>
      <c r="F30" s="6"/>
      <c r="G30" s="3"/>
      <c r="H30" s="6">
        <f t="shared" si="1"/>
        <v>0</v>
      </c>
      <c r="I30" s="2"/>
    </row>
    <row r="31" spans="1:9">
      <c r="A31" s="71"/>
      <c r="B31" s="72"/>
      <c r="C31" s="97"/>
      <c r="D31" s="9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1"/>
      <c r="B32" s="72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3"/>
      <c r="B33" s="74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36" t="s">
        <v>18</v>
      </c>
      <c r="B34" s="37"/>
      <c r="C34" s="8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2"/>
      <c r="E34" s="85">
        <f>SUM(H25:H33)</f>
        <v>385000</v>
      </c>
      <c r="F34" s="86"/>
      <c r="G34" s="86"/>
      <c r="H34" s="55" t="s">
        <v>8</v>
      </c>
      <c r="I34" s="2"/>
    </row>
    <row r="35" spans="1:9" ht="14.25" customHeight="1">
      <c r="A35" s="38"/>
      <c r="B35" s="39"/>
      <c r="C35" s="83"/>
      <c r="D35" s="84"/>
      <c r="E35" s="87"/>
      <c r="F35" s="88"/>
      <c r="G35" s="88"/>
      <c r="H35" s="56"/>
      <c r="I35" s="2"/>
    </row>
    <row r="36" spans="1:9" ht="16.5" customHeight="1">
      <c r="A36" s="67" t="s">
        <v>21</v>
      </c>
      <c r="B36" s="68"/>
      <c r="C36" s="79" t="b">
        <f>IF(F38="카드+현금",Sheet3!C11,IF(F38="현금+카드",Sheet3!C4))</f>
        <v>0</v>
      </c>
      <c r="D36" s="80"/>
      <c r="E36" s="8" t="s">
        <v>4</v>
      </c>
      <c r="F36" s="62">
        <f>SUM(E22,E34)</f>
        <v>1825000</v>
      </c>
      <c r="G36" s="62"/>
      <c r="H36" s="9" t="s">
        <v>8</v>
      </c>
      <c r="I36" s="2"/>
    </row>
    <row r="37" spans="1:9" ht="16.5" customHeight="1">
      <c r="A37" s="67" t="s">
        <v>20</v>
      </c>
      <c r="B37" s="68"/>
      <c r="C37" s="77" t="b">
        <f>IF(F38="카드+현금",Sheet3!C9,IF(F38="현금+카드",Sheet3!C6))</f>
        <v>0</v>
      </c>
      <c r="D37" s="78"/>
      <c r="E37" s="8" t="s">
        <v>9</v>
      </c>
      <c r="F37" s="60">
        <f>F36*1.1-F36</f>
        <v>182500.00000000023</v>
      </c>
      <c r="G37" s="61"/>
      <c r="H37" s="10"/>
      <c r="I37" s="2"/>
    </row>
    <row r="38" spans="1:9" ht="17.25" customHeight="1">
      <c r="A38" s="67" t="s">
        <v>16</v>
      </c>
      <c r="B38" s="68"/>
      <c r="C38" s="40"/>
      <c r="D38" s="41"/>
      <c r="E38" s="8" t="s">
        <v>15</v>
      </c>
      <c r="F38" s="75" t="s">
        <v>54</v>
      </c>
      <c r="G38" s="76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6" t="s">
        <v>17</v>
      </c>
      <c r="B39" s="37"/>
      <c r="C39" s="42">
        <f>SUM(C36:C37)-C38</f>
        <v>0</v>
      </c>
      <c r="D39" s="43"/>
      <c r="E39" s="21" t="s">
        <v>58</v>
      </c>
      <c r="F39" s="64">
        <v>7500</v>
      </c>
      <c r="G39" s="65"/>
      <c r="H39" s="66"/>
      <c r="I39" s="2"/>
    </row>
    <row r="40" spans="1:9" ht="20.25" customHeight="1">
      <c r="A40" s="38"/>
      <c r="B40" s="39"/>
      <c r="C40" s="44"/>
      <c r="D40" s="45"/>
      <c r="E40" s="24" t="s">
        <v>10</v>
      </c>
      <c r="F40" s="63">
        <f>IF(F38="현금(이체X)",F36,IF(F38="웹결제",ROUND(Sheet2!B7,-4),IF(F38="이체 및 현금영수증",F36+F36*10%,IF(F38="이체 및 세금계산서",F36+F36*10%,IF(F38="이체 및 세금계산서",F36+F36*10%,)))))-F39</f>
        <v>2000000</v>
      </c>
      <c r="G40" s="63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98" t="s">
        <v>38</v>
      </c>
      <c r="G41" s="98"/>
      <c r="H41" s="26">
        <f>F40-(F37+F36)</f>
        <v>-7500.0000000002328</v>
      </c>
      <c r="I41" s="2"/>
    </row>
    <row r="42" spans="1:9" ht="16.5" customHeight="1">
      <c r="B42" s="34"/>
      <c r="C42" s="2"/>
      <c r="D42" s="2"/>
      <c r="E42" s="35" t="s">
        <v>35</v>
      </c>
      <c r="F42" s="35"/>
      <c r="G42" s="35"/>
      <c r="H42" s="35"/>
      <c r="I42" s="2"/>
    </row>
    <row r="43" spans="1:9">
      <c r="A43" s="50"/>
      <c r="B43" s="50"/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35"/>
      <c r="F44" s="35"/>
      <c r="G44" s="35"/>
      <c r="H44" s="3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48">
    <mergeCell ref="A43:B43"/>
    <mergeCell ref="F41:G41"/>
    <mergeCell ref="C1:D2"/>
    <mergeCell ref="C5:D5"/>
    <mergeCell ref="B4:D4"/>
    <mergeCell ref="C21:D23"/>
    <mergeCell ref="C20:D20"/>
    <mergeCell ref="C19:D19"/>
    <mergeCell ref="C17:D17"/>
    <mergeCell ref="A6:B20"/>
    <mergeCell ref="A21:B25"/>
    <mergeCell ref="C18:D18"/>
    <mergeCell ref="C26:D26"/>
    <mergeCell ref="C27:D27"/>
    <mergeCell ref="C7:E16"/>
    <mergeCell ref="C6:E6"/>
    <mergeCell ref="C24:D24"/>
    <mergeCell ref="C25:D25"/>
    <mergeCell ref="C33:D33"/>
    <mergeCell ref="C32:D32"/>
    <mergeCell ref="E21:F21"/>
    <mergeCell ref="E22:G23"/>
    <mergeCell ref="C28:D28"/>
    <mergeCell ref="C29:D29"/>
    <mergeCell ref="C30:D30"/>
    <mergeCell ref="C31:D31"/>
    <mergeCell ref="A37:B37"/>
    <mergeCell ref="F38:G38"/>
    <mergeCell ref="C37:D37"/>
    <mergeCell ref="C36:D36"/>
    <mergeCell ref="C34:D35"/>
    <mergeCell ref="E34:G35"/>
    <mergeCell ref="E42:H44"/>
    <mergeCell ref="A39:B40"/>
    <mergeCell ref="C38:D38"/>
    <mergeCell ref="C39:D40"/>
    <mergeCell ref="E1:H4"/>
    <mergeCell ref="H34:H35"/>
    <mergeCell ref="H21:H23"/>
    <mergeCell ref="A5:B5"/>
    <mergeCell ref="F37:G37"/>
    <mergeCell ref="F36:G36"/>
    <mergeCell ref="F40:G40"/>
    <mergeCell ref="F39:H39"/>
    <mergeCell ref="A38:B38"/>
    <mergeCell ref="A26:B33"/>
    <mergeCell ref="A34:B35"/>
    <mergeCell ref="A36:B36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48</v>
      </c>
      <c r="B3" s="50"/>
      <c r="C3" s="50"/>
      <c r="E3" t="s">
        <v>41</v>
      </c>
      <c r="F3">
        <f>Sheet1!F36</f>
        <v>1825000</v>
      </c>
    </row>
    <row r="4" spans="1:7">
      <c r="A4" t="s">
        <v>47</v>
      </c>
      <c r="B4" s="29" t="s">
        <v>45</v>
      </c>
      <c r="C4" s="31">
        <v>500000</v>
      </c>
      <c r="D4" t="s">
        <v>42</v>
      </c>
    </row>
    <row r="5" spans="1:7">
      <c r="B5" t="s">
        <v>9</v>
      </c>
      <c r="C5">
        <v>1.1000000000000001</v>
      </c>
      <c r="D5" t="s">
        <v>43</v>
      </c>
    </row>
    <row r="6" spans="1:7">
      <c r="B6" t="s">
        <v>40</v>
      </c>
      <c r="C6" s="32">
        <f>(F3-C4)*C5</f>
        <v>1457500.0000000002</v>
      </c>
      <c r="D6" t="s">
        <v>44</v>
      </c>
    </row>
    <row r="8" spans="1:7">
      <c r="A8" s="50" t="s">
        <v>49</v>
      </c>
      <c r="B8" s="50"/>
      <c r="C8" s="50"/>
    </row>
    <row r="9" spans="1:7">
      <c r="A9" t="s">
        <v>47</v>
      </c>
      <c r="B9" s="30" t="s">
        <v>46</v>
      </c>
      <c r="C9" s="33"/>
      <c r="D9" t="s">
        <v>42</v>
      </c>
      <c r="G9" s="32">
        <f>((F3*C10)-C9)/C10</f>
        <v>1825000</v>
      </c>
    </row>
    <row r="10" spans="1:7">
      <c r="B10" t="s">
        <v>9</v>
      </c>
      <c r="C10">
        <v>1.1000000000000001</v>
      </c>
      <c r="D10" t="s">
        <v>43</v>
      </c>
    </row>
    <row r="11" spans="1:7">
      <c r="B11" t="s">
        <v>39</v>
      </c>
      <c r="C11" s="32">
        <f>ROUND(G9,-3)</f>
        <v>1825000</v>
      </c>
      <c r="D11" t="s">
        <v>44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12</v>
      </c>
      <c r="C1" t="s">
        <v>22</v>
      </c>
      <c r="D1" s="12" t="s">
        <v>24</v>
      </c>
      <c r="E1" s="12" t="s">
        <v>24</v>
      </c>
    </row>
    <row r="2" spans="1:5">
      <c r="A2" t="s">
        <v>36</v>
      </c>
      <c r="B2" t="s">
        <v>8</v>
      </c>
      <c r="C2" s="20" t="s">
        <v>52</v>
      </c>
      <c r="D2" t="s">
        <v>23</v>
      </c>
    </row>
    <row r="3" spans="1:5">
      <c r="A3" t="s">
        <v>13</v>
      </c>
      <c r="B3" t="s">
        <v>19</v>
      </c>
      <c r="C3" s="20" t="s">
        <v>51</v>
      </c>
      <c r="D3" s="13" t="s">
        <v>25</v>
      </c>
    </row>
    <row r="4" spans="1:5">
      <c r="A4" t="s">
        <v>14</v>
      </c>
      <c r="B4" s="11">
        <f>Sheet1!F36-(Sheet1!C36)</f>
        <v>1825000</v>
      </c>
    </row>
    <row r="5" spans="1:5">
      <c r="A5" t="s">
        <v>50</v>
      </c>
      <c r="B5" s="11"/>
    </row>
    <row r="6" spans="1:5">
      <c r="A6" t="s">
        <v>26</v>
      </c>
    </row>
    <row r="7" spans="1:5">
      <c r="A7" t="s">
        <v>37</v>
      </c>
    </row>
    <row r="8" spans="1:5">
      <c r="A8" t="s">
        <v>7</v>
      </c>
      <c r="B8" s="11">
        <v>60000</v>
      </c>
    </row>
    <row r="9" spans="1:5">
      <c r="A9" t="s">
        <v>33</v>
      </c>
      <c r="B9" s="11">
        <v>70000</v>
      </c>
    </row>
    <row r="10" spans="1:5">
      <c r="A10" t="s">
        <v>31</v>
      </c>
      <c r="B10" s="11">
        <v>80000</v>
      </c>
    </row>
    <row r="11" spans="1:5">
      <c r="A11" t="s">
        <v>32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2024-01-18T04:22:00Z</cp:lastPrinted>
  <dcterms:created xsi:type="dcterms:W3CDTF">2019-03-28T03:58:09Z</dcterms:created>
  <dcterms:modified xsi:type="dcterms:W3CDTF">2024-03-28T02:11:18Z</dcterms:modified>
</cp:coreProperties>
</file>