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8FC576D0-6F35-4A14-90A8-F3BDD72691FE}" xr6:coauthVersionLast="47" xr6:coauthVersionMax="47" xr10:uidLastSave="{AC2AE8E9-2C09-4DD6-99FA-3BC084B1945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<sst xmlns="http://schemas.openxmlformats.org/spreadsheetml/2006/main" count="112" uniqueCount="97">
  <si>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</si>
  <si>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</si>
  <si>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</si>
  <si>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</si>
  <si>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</si>
  <si>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</si>
  <si>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</si>
  <si>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</si>
  <si>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</si>
  <si>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</si>
  <si>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</si>
  <si>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</si>
  <si>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</si>
  <si>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</si>
  <si>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</si>
  <si>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</si>
  <si>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</si>
  <si>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</si>
  <si>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</si>
  <si>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</si>
  <si>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</si>
  <si>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</si>
  <si>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</si>
  <si>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</si>
  <si>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</si>
  <si>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</si>
  <si>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</si>
  <si>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</si>
  <si>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</si>
  <si>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</si>
  <si>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</si>
  <si>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</si>
  <si>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</si>
  <si>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</si>
  <si>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</si>
  <si>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</si>
  <si>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</si>
  <si>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</si>
  <si>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</si>
  <si>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</si>
  <si>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</si>
  <si>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</si>
  <si>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</si>
  <si>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</si>
  <si>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</si>
  <si>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</si>
  <si>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</si>
  <si>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</si>
  <si>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</si>
  <si>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</si>
  <si>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</si>
  <si>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</si>
  <si>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</si>
  <si>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</si>
  <si>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</si>
  <si>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</si>
  <si>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</si>
  <si>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</si>
  <si>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</si>
  <si>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</si>
  <si>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</si>
  <si>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</si>
  <si>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</si>
  <si>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</si>
  <si>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</si>
  <si>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</si>
  <si>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</si>
  <si>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</si>
  <si>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</si>
  <si>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</si>
  <si>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</si>
  <si>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</si>
  <si>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</si>
  <si>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</si>
  <si>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</si>
  <si>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</si>
  <si>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</si>
  <si>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</si>
  <si>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라이젠5-5세대 7600X (라파엘) (정품)</t>
    <phoneticPr fontId="1" type="noConversion"/>
  </si>
  <si>
    <t>PCCOOLER PALADIN 400 (BLACK)</t>
    <phoneticPr fontId="1" type="noConversion"/>
  </si>
  <si>
    <t>삼성전자 DDR5-5600 (16GB)</t>
    <phoneticPr fontId="1" type="noConversion"/>
  </si>
  <si>
    <t>이엠텍 지포스 RTX 3060 STORM X Dual OC D6 12GB</t>
    <phoneticPr fontId="1" type="noConversion"/>
  </si>
  <si>
    <t>삼성전자 PM9A1 M.2 NVMe 병행수입 (1TB)</t>
    <phoneticPr fontId="1" type="noConversion"/>
  </si>
  <si>
    <t>darkFlash DK1000 MESH 강화유리 (블랙)</t>
    <phoneticPr fontId="1" type="noConversion"/>
  </si>
  <si>
    <t>쿨러마스터 MWE 750 BRONZE V2 230V</t>
    <phoneticPr fontId="1" type="noConversion"/>
  </si>
  <si>
    <t>키보드</t>
    <phoneticPr fontId="1" type="noConversion"/>
  </si>
  <si>
    <t>키보드마우스</t>
    <phoneticPr fontId="1" type="noConversion"/>
  </si>
  <si>
    <t>큐닉스 키보드마우스 합본 셋트 서비스</t>
    <phoneticPr fontId="1" type="noConversion"/>
  </si>
  <si>
    <t>장패드</t>
    <phoneticPr fontId="1" type="noConversion"/>
  </si>
  <si>
    <t>게이밍 장패드 5mm</t>
    <phoneticPr fontId="1" type="noConversion"/>
  </si>
  <si>
    <t>퀵서비스</t>
    <phoneticPr fontId="1" type="noConversion"/>
  </si>
  <si>
    <t xml:space="preserve">퀵배송 </t>
    <phoneticPr fontId="1" type="noConversion"/>
  </si>
  <si>
    <t>박스 전부 챙겨서 보내드리기로</t>
    <phoneticPr fontId="1" type="noConversion"/>
  </si>
  <si>
    <t>이도원(이준석)</t>
    <phoneticPr fontId="1" type="noConversion"/>
  </si>
  <si>
    <t>송파구 마천동 307-3 정형빌라 201호 오전11시출발</t>
    <phoneticPr fontId="1" type="noConversion"/>
  </si>
  <si>
    <t>CK87 레드/그레이 게이트론 크림색</t>
    <phoneticPr fontId="1" type="noConversion"/>
  </si>
  <si>
    <t xml:space="preserve">	GIGABYTE A620M GAMING 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</si>
</sst>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7" fillId="2" borderId="3" xfId="0" applyFont="1" applyFill="1" applyBorder="1" applyAlignment="1">
      <alignment horizontal="center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9" zoomScaleNormal="100" zoomScaleSheetLayoutView="10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50</v>
      </c>
      <c r="B1" s="34" t="s">
        <v>93</v>
      </c>
      <c r="C1" s="38" t="s">
        <v>77</v>
      </c>
      <c r="D1" s="39"/>
      <c r="E1" s="112"/>
      <c r="F1" s="113"/>
      <c r="G1" s="113"/>
      <c r="H1" s="114"/>
    </row>
    <row r="2" spans="1:9" ht="22.5" customHeight="1">
      <c r="A2" s="15" t="s">
        <v>39</v>
      </c>
      <c r="B2" s="35">
        <v>1027188406</v>
      </c>
      <c r="C2" s="40"/>
      <c r="D2" s="41"/>
      <c r="E2" s="115"/>
      <c r="F2" s="36"/>
      <c r="G2" s="36"/>
      <c r="H2" s="116"/>
    </row>
    <row r="3" spans="1:9" ht="22.5" customHeight="1">
      <c r="A3" s="15" t="s">
        <v>40</v>
      </c>
      <c r="B3" s="16">
        <f ca="1">TODAY()</f>
        <v>45171</v>
      </c>
      <c r="C3" s="15" t="s">
        <v>41</v>
      </c>
      <c r="D3" s="18">
        <v>45172</v>
      </c>
      <c r="E3" s="115"/>
      <c r="F3" s="36"/>
      <c r="G3" s="36"/>
      <c r="H3" s="116"/>
    </row>
    <row r="4" spans="1:9" ht="22.5" customHeight="1">
      <c r="A4" s="14" t="s">
        <v>38</v>
      </c>
      <c r="B4" s="44" t="s">
        <v>94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323000</v>
      </c>
      <c r="G6" s="3">
        <v>1</v>
      </c>
      <c r="H6" s="6">
        <f>F6*G6</f>
        <v>323000</v>
      </c>
      <c r="I6" s="2"/>
    </row>
    <row r="7" spans="1:9" ht="24" customHeight="1">
      <c r="A7" s="69"/>
      <c r="B7" s="70"/>
      <c r="C7" s="55" t="s">
        <v>79</v>
      </c>
      <c r="D7" s="56"/>
      <c r="E7" s="21" t="s">
        <v>13</v>
      </c>
      <c r="F7" s="6">
        <v>34000</v>
      </c>
      <c r="G7" s="3">
        <v>1</v>
      </c>
      <c r="H7" s="6">
        <f t="shared" ref="H7:H19" si="0">F7*G7</f>
        <v>34000</v>
      </c>
      <c r="I7" s="2"/>
    </row>
    <row r="8" spans="1:9" ht="25.5" customHeight="1">
      <c r="A8" s="69"/>
      <c r="B8" s="70"/>
      <c r="C8" s="123" t="s">
        <v>96</v>
      </c>
      <c r="D8" s="124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54000</v>
      </c>
      <c r="G9" s="3">
        <v>2</v>
      </c>
      <c r="H9" s="6">
        <f t="shared" si="0"/>
        <v>108000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425000</v>
      </c>
      <c r="G10" s="3">
        <v>1</v>
      </c>
      <c r="H10" s="6">
        <f t="shared" si="0"/>
        <v>425000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1364000</v>
      </c>
      <c r="F20" s="62"/>
      <c r="G20" s="23">
        <v>1</v>
      </c>
      <c r="H20" s="122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1364000</v>
      </c>
      <c r="F21" s="62"/>
      <c r="G21" s="62"/>
      <c r="H21" s="122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22"/>
      <c r="I22" s="2"/>
    </row>
    <row r="23" spans="1:9" ht="17.25" customHeight="1">
      <c r="A23" s="73"/>
      <c r="B23" s="74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86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5" t="s">
        <v>75</v>
      </c>
      <c r="B25" s="96"/>
      <c r="C25" s="92" t="s">
        <v>95</v>
      </c>
      <c r="D25" s="50"/>
      <c r="E25" s="5" t="s">
        <v>85</v>
      </c>
      <c r="F25" s="6">
        <v>65000</v>
      </c>
      <c r="G25" s="3">
        <v>1</v>
      </c>
      <c r="H25" s="6">
        <f>F25*G25</f>
        <v>65000</v>
      </c>
      <c r="I25" s="2"/>
    </row>
    <row r="26" spans="1:9">
      <c r="A26" s="97"/>
      <c r="B26" s="98"/>
      <c r="C26" s="92" t="s">
        <v>89</v>
      </c>
      <c r="D26" s="50"/>
      <c r="E26" s="5" t="s">
        <v>88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97"/>
      <c r="B27" s="98"/>
      <c r="C27" s="60" t="s">
        <v>91</v>
      </c>
      <c r="D27" s="61"/>
      <c r="E27" s="5" t="s">
        <v>90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97"/>
      <c r="B28" s="98"/>
      <c r="C28" s="77" t="s">
        <v>92</v>
      </c>
      <c r="D28" s="78"/>
      <c r="E28" s="78"/>
      <c r="F28" s="79"/>
      <c r="G28" s="3"/>
      <c r="H28" s="6">
        <f t="shared" si="1"/>
        <v>0</v>
      </c>
      <c r="I28" s="2"/>
    </row>
    <row r="29" spans="1:9">
      <c r="A29" s="97"/>
      <c r="B29" s="98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7"/>
      <c r="B31" s="98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9"/>
      <c r="B32" s="100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101" t="s">
        <v>29</v>
      </c>
      <c r="B33" s="102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63">
        <f>SUM(H24:H32)</f>
        <v>80000</v>
      </c>
      <c r="F33" s="64"/>
      <c r="G33" s="64"/>
      <c r="H33" s="120" t="s">
        <v>18</v>
      </c>
      <c r="I33" s="2"/>
    </row>
    <row r="34" spans="1:9" ht="14.25" customHeight="1">
      <c r="A34" s="103"/>
      <c r="B34" s="104"/>
      <c r="C34" s="88"/>
      <c r="D34" s="89"/>
      <c r="E34" s="65"/>
      <c r="F34" s="66"/>
      <c r="G34" s="66"/>
      <c r="H34" s="121"/>
      <c r="I34" s="2"/>
    </row>
    <row r="35" spans="1:9" ht="16.5" customHeight="1">
      <c r="A35" s="93" t="s">
        <v>32</v>
      </c>
      <c r="B35" s="94"/>
      <c r="C35" s="84" t="b">
        <f>IF(F37="카드+현금",Sheet3!C11,IF(F37="현금+카드",Sheet3!C4))</f>
        <v>0</v>
      </c>
      <c r="D35" s="85"/>
      <c r="E35" s="8" t="s">
        <v>4</v>
      </c>
      <c r="F35" s="127">
        <f>SUM(E21,E33)</f>
        <v>1444000</v>
      </c>
      <c r="G35" s="127"/>
      <c r="H35" s="9" t="s">
        <v>18</v>
      </c>
      <c r="I35" s="2"/>
    </row>
    <row r="36" spans="1:9" ht="16.5" customHeight="1">
      <c r="A36" s="93" t="s">
        <v>31</v>
      </c>
      <c r="B36" s="94"/>
      <c r="C36" s="82" t="b">
        <f>IF(F37="카드+현금",Sheet3!C9,IF(F37="현금+카드",Sheet3!C6))</f>
        <v>0</v>
      </c>
      <c r="D36" s="83"/>
      <c r="E36" s="8" t="s">
        <v>19</v>
      </c>
      <c r="F36" s="125">
        <f>F35*1.1-F35</f>
        <v>144400.00000000023</v>
      </c>
      <c r="G36" s="126"/>
      <c r="H36" s="10"/>
      <c r="I36" s="2"/>
    </row>
    <row r="37" spans="1:9" ht="17.25" customHeight="1">
      <c r="A37" s="93" t="s">
        <v>27</v>
      </c>
      <c r="B37" s="94"/>
      <c r="C37" s="106"/>
      <c r="D37" s="107"/>
      <c r="E37" s="8" t="s">
        <v>26</v>
      </c>
      <c r="F37" s="80" t="s">
        <v>76</v>
      </c>
      <c r="G37" s="81"/>
      <c r="H37" s="27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1" t="s">
        <v>28</v>
      </c>
      <c r="B38" s="102"/>
      <c r="C38" s="108">
        <f>SUM(C35:C36)-C37</f>
        <v>0</v>
      </c>
      <c r="D38" s="109"/>
      <c r="E38" s="20" t="s">
        <v>27</v>
      </c>
      <c r="F38" s="129"/>
      <c r="G38" s="130"/>
      <c r="H38" s="131"/>
      <c r="I38" s="2"/>
    </row>
    <row r="39" spans="1:9" ht="20.25" customHeight="1">
      <c r="A39" s="103"/>
      <c r="B39" s="104"/>
      <c r="C39" s="110"/>
      <c r="D39" s="111"/>
      <c r="E39" s="24" t="s">
        <v>20</v>
      </c>
      <c r="F39" s="128">
        <f>IF(F37="현금(이체X)",F35,IF(F37="웹결제",ROUND(Sheet2!B7,-4),IF(F37="이체 및 현금영수증",F35+F35*10%,IF(F37="이체 및 세금계산서",F35+F35*10%,IF(F37="이체 및 세금계산서",F35+F35*10%,)))))-F38</f>
        <v>1588400</v>
      </c>
      <c r="G39" s="128"/>
      <c r="H39" s="25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6">
        <f>F39-(F36+F35)</f>
        <v>0</v>
      </c>
      <c r="I40" s="2"/>
    </row>
    <row r="41" spans="1:9" ht="16.5" customHeight="1">
      <c r="B41" s="33"/>
      <c r="C41" s="2"/>
      <c r="D41" s="2"/>
      <c r="E41" s="105" t="s">
        <v>55</v>
      </c>
      <c r="F41" s="105"/>
      <c r="G41" s="105"/>
      <c r="H41" s="105"/>
      <c r="I41" s="2"/>
    </row>
    <row r="42" spans="1:9">
      <c r="A42" s="36"/>
      <c r="B42" s="36"/>
      <c r="C42" s="2"/>
      <c r="D42" s="2"/>
      <c r="E42" s="105"/>
      <c r="F42" s="105"/>
      <c r="G42" s="105"/>
      <c r="H42" s="105"/>
      <c r="I42" s="2"/>
    </row>
    <row r="43" spans="1:9"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F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1444000</v>
      </c>
    </row>
    <row r="4" spans="1:7">
      <c r="A4" t="s">
        <v>69</v>
      </c>
      <c r="B4" s="28" t="s">
        <v>67</v>
      </c>
      <c r="C4" s="30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1">
        <f>(F3-C4)*C5</f>
        <v>1038400.0000000001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29" t="s">
        <v>68</v>
      </c>
      <c r="C9" s="32"/>
      <c r="D9" t="s">
        <v>64</v>
      </c>
      <c r="G9" s="31">
        <f>((F3*C10)-C9)/C10</f>
        <v>1444000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1">
        <f>ROUND(G9,-3)</f>
        <v>1444000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19" t="s">
        <v>74</v>
      </c>
      <c r="D2" t="s">
        <v>34</v>
      </c>
    </row>
    <row r="3" spans="1:5">
      <c r="A3" t="s">
        <v>24</v>
      </c>
      <c r="B3" t="s">
        <v>30</v>
      </c>
      <c r="C3" s="19" t="s">
        <v>73</v>
      </c>
      <c r="D3" s="13" t="s">
        <v>36</v>
      </c>
    </row>
    <row r="4" spans="1:5">
      <c r="A4" t="s">
        <v>25</v>
      </c>
      <c r="B4" s="11">
        <f>Sheet1!F35-(Sheet1!C35)</f>
        <v>1444000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2023-09-02T09:45:19Z</dcterms:modified>
</cp:coreProperties>
</file>