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6" documentId="8_{2AEE9657-CCEA-4148-967F-53D08938DA00}" xr6:coauthVersionLast="47" xr6:coauthVersionMax="47" xr10:uidLastSave="{724E9733-1DE1-4E08-8106-0F33FD7FB17C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" i="1" l="1"/>
  <c r="H39" i="1"/>
  <c r="H37" i="1"/>
  <c r="B3" i="1"/>
  <c r="C33" i="1" l="1"/>
  <c r="H18" i="1" l="1"/>
  <c r="H1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<sst xmlns="http://schemas.openxmlformats.org/spreadsheetml/2006/main" count="88" uniqueCount="78">
  <si>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</si>
  <si>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</si>
  <si>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</si>
  <si>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</si>
  <si>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</si>
  <si>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</si>
  <si>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</si>
  <si>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</si>
  <si>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</si>
  <si>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</si>
  <si>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</si>
  <si>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</si>
  <si>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</si>
  <si>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</si>
  <si>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</si>
  <si>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</si>
  <si>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</si>
  <si>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</si>
  <si>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</si>
  <si>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</si>
  <si>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</si>
  <si>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</si>
  <si>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</si>
  <si>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</si>
  <si>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</si>
  <si>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</si>
  <si>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</si>
  <si>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</si>
  <si>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</si>
  <si>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</si>
  <si>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</si>
  <si>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</si>
  <si>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</si>
  <si>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</si>
  <si>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</si>
  <si>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</si>
  <si>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</si>
  <si>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</si>
  <si>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</si>
  <si>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</si>
  <si>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</si>
  <si>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</si>
  <si>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</si>
  <si>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</si>
  <si>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</si>
  <si>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</si>
  <si>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</si>
  <si>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</si>
  <si>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</si>
  <si>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</si>
  <si>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</si>
  <si>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</si>
  <si>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</si>
  <si>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</si>
  <si>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</si>
  <si>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</si>
  <si>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</si>
  <si>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</si>
  <si>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</si>
  <si>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</si>
  <si>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</si>
  <si>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</si>
  <si>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</si>
  <si>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</si>
  <si>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인텔 펜티엄 골드 G6405 (코멧레이크S 리프레시) (정품)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</si>
  <si>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</si>
  <si>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</si>
  <si>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인텔내장그래픽</t>
    <phoneticPr fontId="1" type="noConversion"/>
  </si>
  <si>
    <t>인텔정품쿨러</t>
    <phoneticPr fontId="1" type="noConversion"/>
  </si>
  <si>
    <t>마이크로닉스 SG-400D12S 벌크</t>
    <phoneticPr fontId="1" type="noConversion"/>
  </si>
  <si>
    <t>라피네 케이스</t>
    <phoneticPr fontId="1" type="noConversion"/>
  </si>
  <si>
    <t>MSI H510M-A PRO</t>
    <phoneticPr fontId="1" type="noConversion"/>
  </si>
  <si>
    <t>키보드마우스</t>
    <phoneticPr fontId="1" type="noConversion"/>
  </si>
  <si>
    <t>큐닉스 키보드마우스 합본SET</t>
    <phoneticPr fontId="1" type="noConversion"/>
  </si>
  <si>
    <t>패드</t>
    <phoneticPr fontId="1" type="noConversion"/>
  </si>
  <si>
    <t>마우스패드 5mm</t>
    <phoneticPr fontId="1" type="noConversion"/>
  </si>
  <si>
    <t>김가은</t>
    <phoneticPr fontId="1" type="noConversion"/>
  </si>
  <si>
    <t>010-5641-4198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</si>
</sst>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76</v>
      </c>
      <c r="C1" s="31" t="s">
        <v>59</v>
      </c>
      <c r="D1" s="32"/>
      <c r="E1" s="103"/>
      <c r="F1" s="104"/>
      <c r="G1" s="104"/>
      <c r="H1" s="105"/>
    </row>
    <row r="2" spans="1:9" ht="22.5" customHeight="1">
      <c r="A2" s="15" t="s">
        <v>40</v>
      </c>
      <c r="B2" s="29" t="s">
        <v>77</v>
      </c>
      <c r="C2" s="33"/>
      <c r="D2" s="34"/>
      <c r="E2" s="106"/>
      <c r="F2" s="107"/>
      <c r="G2" s="107"/>
      <c r="H2" s="108"/>
    </row>
    <row r="3" spans="1:9" ht="22.5" customHeight="1">
      <c r="A3" s="15" t="s">
        <v>41</v>
      </c>
      <c r="B3" s="16">
        <f ca="1">TODAY()</f>
        <v>44919</v>
      </c>
      <c r="C3" s="15" t="s">
        <v>42</v>
      </c>
      <c r="D3" s="18"/>
      <c r="E3" s="106"/>
      <c r="F3" s="107"/>
      <c r="G3" s="107"/>
      <c r="H3" s="108"/>
    </row>
    <row r="4" spans="1:9" ht="22.5" customHeight="1">
      <c r="A4" s="14" t="s">
        <v>39</v>
      </c>
      <c r="B4" s="37"/>
      <c r="C4" s="37"/>
      <c r="D4" s="38"/>
      <c r="E4" s="109"/>
      <c r="F4" s="110"/>
      <c r="G4" s="110"/>
      <c r="H4" s="111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53</v>
      </c>
      <c r="B6" s="61"/>
      <c r="C6" s="48" t="s">
        <v>64</v>
      </c>
      <c r="D6" s="49"/>
      <c r="E6" s="3" t="s">
        <v>6</v>
      </c>
      <c r="F6" s="6">
        <v>90000</v>
      </c>
      <c r="G6" s="3">
        <v>1</v>
      </c>
      <c r="H6" s="6">
        <f>F6*G6</f>
        <v>90000</v>
      </c>
      <c r="I6" s="2"/>
    </row>
    <row r="7" spans="1:9" ht="24" customHeight="1">
      <c r="A7" s="62"/>
      <c r="B7" s="63"/>
      <c r="C7" s="48" t="s">
        <v>68</v>
      </c>
      <c r="D7" s="49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5" t="s">
        <v>71</v>
      </c>
      <c r="D8" s="116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2"/>
      <c r="B9" s="63"/>
      <c r="C9" s="48" t="s">
        <v>65</v>
      </c>
      <c r="D9" s="49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62"/>
      <c r="B10" s="63"/>
      <c r="C10" s="48" t="s">
        <v>67</v>
      </c>
      <c r="D10" s="4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2"/>
      <c r="B11" s="63"/>
      <c r="C11" s="50"/>
      <c r="D11" s="5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66</v>
      </c>
      <c r="D12" s="49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 ht="24" customHeight="1">
      <c r="A13" s="62"/>
      <c r="B13" s="63"/>
      <c r="C13" s="42"/>
      <c r="D13" s="43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70</v>
      </c>
      <c r="D14" s="43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2"/>
      <c r="B15" s="63"/>
      <c r="C15" s="42" t="s">
        <v>69</v>
      </c>
      <c r="D15" s="43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61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54</v>
      </c>
      <c r="B20" s="65"/>
      <c r="C20" s="39" t="s">
        <v>16</v>
      </c>
      <c r="D20" s="39"/>
      <c r="E20" s="55">
        <f>SUM(H6:H19)</f>
        <v>384000</v>
      </c>
      <c r="F20" s="55"/>
      <c r="G20" s="24">
        <v>1</v>
      </c>
      <c r="H20" s="114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384000</v>
      </c>
      <c r="F21" s="55"/>
      <c r="G21" s="55"/>
      <c r="H21" s="114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4"/>
      <c r="I22" s="2"/>
    </row>
    <row r="23" spans="1:9" ht="17.25" customHeight="1">
      <c r="A23" s="66"/>
      <c r="B23" s="67"/>
      <c r="C23" s="81" t="s">
        <v>21</v>
      </c>
      <c r="D23" s="82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68"/>
      <c r="B24" s="69"/>
      <c r="C24" s="42" t="s">
        <v>73</v>
      </c>
      <c r="D24" s="43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6"/>
      <c r="B25" s="87"/>
      <c r="C25" s="83" t="s">
        <v>75</v>
      </c>
      <c r="D25" s="43"/>
      <c r="E25" s="5" t="s">
        <v>74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88"/>
      <c r="B26" s="89"/>
      <c r="C26" s="83"/>
      <c r="D26" s="43"/>
      <c r="E26" s="5"/>
      <c r="F26" s="6"/>
      <c r="G26" s="3"/>
      <c r="H26" s="6">
        <f t="shared" ref="H26:H32" si="1">F26*G26</f>
        <v>0</v>
      </c>
      <c r="I26" s="2"/>
    </row>
    <row r="27" spans="1:9">
      <c r="A27" s="88"/>
      <c r="B27" s="89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8"/>
      <c r="B28" s="89"/>
      <c r="C28" s="70"/>
      <c r="D28" s="54"/>
      <c r="E28" s="5"/>
      <c r="F28" s="6"/>
      <c r="G28" s="3"/>
      <c r="H28" s="6">
        <f t="shared" si="1"/>
        <v>0</v>
      </c>
      <c r="I28" s="2"/>
    </row>
    <row r="29" spans="1:9">
      <c r="A29" s="88"/>
      <c r="B29" s="89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8"/>
      <c r="B30" s="89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8"/>
      <c r="B31" s="89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90"/>
      <c r="B32" s="91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2" t="s">
        <v>29</v>
      </c>
      <c r="B33" s="93"/>
      <c r="C33" s="77" t="str">
        <f>IF(F37="현금(이체X)",Sheet2!C1,IF(F37="카드",Sheet2!C1,IF(F37="이체 및 현금영수증",Sheet2!C1,IF(F37="카드+현금",Sheet2!C2,IF(F37="이체 및 세금계산서",Sheet2!C1)))))</f>
        <v>선택사항</v>
      </c>
      <c r="D33" s="78"/>
      <c r="E33" s="56">
        <f>SUM(H24:H32)</f>
        <v>0</v>
      </c>
      <c r="F33" s="57"/>
      <c r="G33" s="57"/>
      <c r="H33" s="112" t="s">
        <v>18</v>
      </c>
      <c r="I33" s="2"/>
    </row>
    <row r="34" spans="1:9" ht="14.25" customHeight="1">
      <c r="A34" s="94"/>
      <c r="B34" s="95"/>
      <c r="C34" s="79"/>
      <c r="D34" s="80"/>
      <c r="E34" s="58"/>
      <c r="F34" s="59"/>
      <c r="G34" s="59"/>
      <c r="H34" s="113"/>
      <c r="I34" s="2"/>
    </row>
    <row r="35" spans="1:9" ht="16.5" customHeight="1">
      <c r="A35" s="84" t="s">
        <v>32</v>
      </c>
      <c r="B35" s="85"/>
      <c r="C35" s="75"/>
      <c r="D35" s="76"/>
      <c r="E35" s="8" t="s">
        <v>4</v>
      </c>
      <c r="F35" s="119">
        <f>SUM(E21,E33)</f>
        <v>384000</v>
      </c>
      <c r="G35" s="119"/>
      <c r="H35" s="9" t="s">
        <v>18</v>
      </c>
      <c r="I35" s="2"/>
    </row>
    <row r="36" spans="1:9" ht="16.5" customHeight="1">
      <c r="A36" s="84" t="s">
        <v>31</v>
      </c>
      <c r="B36" s="85"/>
      <c r="C36" s="73"/>
      <c r="D36" s="74"/>
      <c r="E36" s="8" t="s">
        <v>19</v>
      </c>
      <c r="F36" s="117">
        <f>F35*1.1-F35</f>
        <v>38400.000000000058</v>
      </c>
      <c r="G36" s="118"/>
      <c r="H36" s="10"/>
      <c r="I36" s="2"/>
    </row>
    <row r="37" spans="1:9" ht="17.25" customHeight="1">
      <c r="A37" s="84" t="s">
        <v>27</v>
      </c>
      <c r="B37" s="85"/>
      <c r="C37" s="97"/>
      <c r="D37" s="98"/>
      <c r="E37" s="8" t="s">
        <v>26</v>
      </c>
      <c r="F37" s="71" t="s">
        <v>63</v>
      </c>
      <c r="G37" s="72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2" t="s">
        <v>28</v>
      </c>
      <c r="B38" s="93"/>
      <c r="C38" s="99">
        <f>SUM(C35:C36)-C37</f>
        <v>0</v>
      </c>
      <c r="D38" s="100"/>
      <c r="E38" s="21" t="s">
        <v>27</v>
      </c>
      <c r="F38" s="121">
        <v>21300</v>
      </c>
      <c r="G38" s="122"/>
      <c r="H38" s="123"/>
      <c r="I38" s="2"/>
    </row>
    <row r="39" spans="1:9" ht="20.25" customHeight="1">
      <c r="A39" s="94"/>
      <c r="B39" s="95"/>
      <c r="C39" s="101"/>
      <c r="D39" s="102"/>
      <c r="E39" s="25" t="s">
        <v>20</v>
      </c>
      <c r="F39" s="120">
        <f>IF(F37="현금(이체X)",F35,IF(F37="웹결제",ROUND(Sheet2!B6,-4),IF(F37="이체 및 현금영수증",F35+F35*10%,IF(F37="이체 및 세금계산서",F35+F35*10%,IF(F37="이체 및 세금계산서",F35+F35*10%,)))))-F38</f>
        <v>401100</v>
      </c>
      <c r="G39" s="120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0" t="s">
        <v>60</v>
      </c>
      <c r="G40" s="30"/>
      <c r="H40" s="27">
        <f>F39-(F36+F35)</f>
        <v>-21300.000000000058</v>
      </c>
      <c r="I40" s="2"/>
    </row>
    <row r="41" spans="1:9" ht="16.5" customHeight="1">
      <c r="C41" s="2"/>
      <c r="D41" s="2"/>
      <c r="E41" s="96" t="s">
        <v>56</v>
      </c>
      <c r="F41" s="96"/>
      <c r="G41" s="96"/>
      <c r="H41" s="96"/>
      <c r="I41" s="2"/>
    </row>
    <row r="42" spans="1:9">
      <c r="C42" s="2"/>
      <c r="D42" s="2"/>
      <c r="E42" s="96"/>
      <c r="F42" s="96"/>
      <c r="G42" s="96"/>
      <c r="H42" s="96"/>
      <c r="I42" s="2"/>
    </row>
    <row r="43" spans="1:9">
      <c r="C43" s="2"/>
      <c r="D43" s="2"/>
      <c r="E43" s="96"/>
      <c r="F43" s="96"/>
      <c r="G43" s="96"/>
      <c r="H43" s="96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27:D27"/>
    <mergeCell ref="C29:D29"/>
    <mergeCell ref="C31:D31"/>
    <mergeCell ref="E21:G22"/>
    <mergeCell ref="E33:G34"/>
    <mergeCell ref="C32:D32"/>
    <mergeCell ref="A6:B19"/>
    <mergeCell ref="A20:B24"/>
    <mergeCell ref="C28:D28"/>
    <mergeCell ref="C30:D30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384000</v>
      </c>
    </row>
    <row r="5" spans="1:5">
      <c r="A5" t="s">
        <v>38</v>
      </c>
      <c r="B5">
        <f>B4*1.12</f>
        <v>430080.00000000006</v>
      </c>
    </row>
    <row r="6" spans="1:5">
      <c r="A6" t="s">
        <v>58</v>
      </c>
      <c r="B6">
        <f>B4*1.13</f>
        <v>433919.99999999994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2022-12-20T04:39:06Z</cp:lastPrinted>
  <dcterms:created xsi:type="dcterms:W3CDTF">2019-03-28T03:58:09Z</dcterms:created>
  <dcterms:modified xsi:type="dcterms:W3CDTF">2022-12-24T07:04:18Z</dcterms:modified>
</cp:coreProperties>
</file>