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63F854B3-E00B-4F67-8A1D-5513FB505DFE}" xr6:coauthVersionLast="47" xr6:coauthVersionMax="47" xr10:uidLastSave="{9D0E939F-2562-487D-9384-AAB2EDB28996}"/>
  <bookViews>
    <workbookView xWindow="5400" yWindow="6210" windowWidth="7500" windowHeight="60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B3" i="1"/>
  <c r="H18" i="1" l="1"/>
  <c r="H19" i="1"/>
  <c r="A25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24" i="1" l="1"/>
  <c r="E34" i="1" s="1"/>
  <c r="H6" i="1"/>
  <c r="H17" i="1" l="1"/>
  <c r="E20" i="1" l="1"/>
  <c r="E21" i="1" s="1"/>
  <c r="F36" i="1" s="1"/>
  <c r="B4" i="2" s="1"/>
  <c r="B5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<sst xmlns="http://schemas.openxmlformats.org/spreadsheetml/2006/main" count="90" uniqueCount="81">
  <si>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</si>
  <si>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</si>
  <si>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</si>
  <si>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</si>
  <si>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</si>
  <si>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</si>
  <si>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</si>
  <si>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</si>
  <si>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</si>
  <si>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</si>
  <si>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</si>
  <si>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</si>
  <si>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</si>
  <si>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</si>
  <si>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</si>
  <si>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</si>
  <si>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</si>
  <si>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</si>
  <si>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</si>
  <si>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</si>
  <si>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</si>
  <si>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</si>
  <si>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</si>
  <si>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</si>
  <si>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</si>
  <si>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</si>
  <si>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</si>
  <si>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</si>
  <si>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</si>
  <si>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</si>
  <si>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</si>
  <si>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</si>
  <si>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</si>
  <si>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</si>
  <si>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</si>
  <si>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</si>
  <si>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</si>
  <si>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</si>
  <si>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</si>
  <si>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</si>
  <si>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</si>
  <si>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</si>
  <si>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</si>
  <si>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</si>
  <si>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</si>
  <si>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</si>
  <si>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</si>
  <si>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</si>
  <si>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</si>
  <si>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</si>
  <si>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</si>
  <si>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</si>
  <si>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</si>
  <si>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</si>
  <si>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</si>
  <si>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</si>
  <si>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</si>
  <si>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</si>
  <si>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</si>
  <si>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</si>
  <si>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</si>
  <si>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</si>
  <si>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</si>
  <si>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</si>
  <si>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</si>
  <si>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</si>
  <si>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</si>
  <si>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코어i5-11세대 11400 (로켓레이크S) (정품)</t>
    <phoneticPr fontId="1" type="noConversion"/>
  </si>
  <si>
    <t>인텔정품쿨러탑재</t>
    <phoneticPr fontId="1" type="noConversion"/>
  </si>
  <si>
    <t xml:space="preserve">ASRock B560M PRO4 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</si>
  <si>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</si>
  <si>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</si>
  <si>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</si>
  <si>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[LG전자] LG모니터 27UL550</t>
    <phoneticPr fontId="1" type="noConversion"/>
  </si>
  <si>
    <t>삼성 SL-M2843DW</t>
    <phoneticPr fontId="1" type="noConversion"/>
  </si>
  <si>
    <t>프린터</t>
    <phoneticPr fontId="1" type="noConversion"/>
  </si>
  <si>
    <t>서울아산병원</t>
    <phoneticPr fontId="1" type="noConversion"/>
  </si>
  <si>
    <t>ZOTAC GAMING 지포스 RTX 3070 Ti Trinity OC D6X 8GB</t>
    <phoneticPr fontId="1" type="noConversion"/>
  </si>
  <si>
    <t>키보드마우스</t>
    <phoneticPr fontId="1" type="noConversion"/>
  </si>
  <si>
    <t xml:space="preserve">큐닉스 키보드마우스SET 일반 </t>
    <phoneticPr fontId="1" type="noConversion"/>
  </si>
  <si>
    <t>마이크로닉스 Classic II 풀체인지 800W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</si>
</sst>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="85" zoomScaleNormal="100" zoomScaleSheetLayoutView="85" zoomScalePageLayoutView="4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44484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67</v>
      </c>
      <c r="D6" s="59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9</v>
      </c>
      <c r="F10" s="6">
        <v>1272000</v>
      </c>
      <c r="G10" s="3">
        <v>1</v>
      </c>
      <c r="H10" s="6">
        <f t="shared" si="0"/>
        <v>1272000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80</v>
      </c>
      <c r="D15" s="95"/>
      <c r="E15" s="3" t="s">
        <v>14</v>
      </c>
      <c r="F15" s="6">
        <v>87000</v>
      </c>
      <c r="G15" s="3">
        <v>1</v>
      </c>
      <c r="H15" s="6">
        <f t="shared" si="0"/>
        <v>87000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2052000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2052000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66</v>
      </c>
      <c r="F24" s="6">
        <v>399000</v>
      </c>
      <c r="G24" s="3">
        <v>2</v>
      </c>
      <c r="H24" s="6">
        <f>F24*G24</f>
        <v>798000</v>
      </c>
      <c r="I24" s="2"/>
    </row>
    <row r="25" spans="1:9" ht="25.15" customHeight="1">
      <c r="A25" s="78" t="str">
        <f>IF(F38="현금(이체X)",Sheet2!D2,IF(F38="카드",Sheet2!D2,IF(F38="이체 및 현금영수증",Sheet2!E1,IF(F38="카드+현금",Sheet2!D2,IF(F38="이체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209000</v>
      </c>
      <c r="G25" s="3">
        <v>2</v>
      </c>
      <c r="H25" s="6">
        <f t="shared" ref="H25:H33" si="1">F25*G25</f>
        <v>418000</v>
      </c>
      <c r="I25" s="2"/>
    </row>
    <row r="26" spans="1:9">
      <c r="A26" s="80"/>
      <c r="B26" s="81"/>
      <c r="C26" s="97" t="s">
        <v>79</v>
      </c>
      <c r="D26" s="98"/>
      <c r="E26" s="5" t="s">
        <v>78</v>
      </c>
      <c r="F26" s="6">
        <v>13500</v>
      </c>
      <c r="G26" s="3">
        <v>1</v>
      </c>
      <c r="H26" s="6">
        <f t="shared" si="1"/>
        <v>13500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3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16.5" customHeight="1">
      <c r="A32" s="80"/>
      <c r="B32" s="81"/>
      <c r="C32" s="97"/>
      <c r="D32" s="98"/>
      <c r="E32" s="5"/>
      <c r="F32" s="6"/>
      <c r="G32" s="3"/>
      <c r="H32" s="6">
        <f t="shared" si="1"/>
        <v>0</v>
      </c>
      <c r="I32" s="2"/>
    </row>
    <row r="33" spans="1:9">
      <c r="A33" s="82"/>
      <c r="B33" s="83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34" t="s">
        <v>32</v>
      </c>
      <c r="B34" s="35"/>
      <c r="C34" s="88" t="str">
        <f>IF(F38="현금(이체X)",Sheet2!C1,IF(F38="카드",Sheet2!C1,IF(F38="이체 및 현금영수증",Sheet2!C1,IF(F38="카드+현금",Sheet2!C2,IF(F38="이체 및 세금계산서",Sheet2!C1)))))</f>
        <v>선택사항</v>
      </c>
      <c r="D34" s="89"/>
      <c r="E34" s="70">
        <f>SUM(H24:H33)</f>
        <v>1229500</v>
      </c>
      <c r="F34" s="71"/>
      <c r="G34" s="71"/>
      <c r="H34" s="53" t="s">
        <v>20</v>
      </c>
      <c r="I34" s="2"/>
    </row>
    <row r="35" spans="1:9" ht="14.25" customHeight="1">
      <c r="A35" s="36"/>
      <c r="B35" s="37"/>
      <c r="C35" s="90"/>
      <c r="D35" s="91"/>
      <c r="E35" s="72"/>
      <c r="F35" s="73"/>
      <c r="G35" s="73"/>
      <c r="H35" s="54"/>
      <c r="I35" s="2"/>
    </row>
    <row r="36" spans="1:9" ht="16.5" customHeight="1">
      <c r="A36" s="76" t="s">
        <v>35</v>
      </c>
      <c r="B36" s="77"/>
      <c r="C36" s="86"/>
      <c r="D36" s="87"/>
      <c r="E36" s="8" t="s">
        <v>4</v>
      </c>
      <c r="F36" s="64">
        <f>SUM(E21,E34)</f>
        <v>3281500</v>
      </c>
      <c r="G36" s="64"/>
      <c r="H36" s="9" t="s">
        <v>20</v>
      </c>
      <c r="I36" s="2"/>
    </row>
    <row r="37" spans="1:9" ht="16.5" customHeight="1">
      <c r="A37" s="76" t="s">
        <v>34</v>
      </c>
      <c r="B37" s="77"/>
      <c r="C37" s="84" t="str">
        <f>IF(F38="현금(이체X)",Sheet2!C1,IF(F38="카드",Sheet2!C1,IF(F38="이체 및 현금영수증",Sheet2!C1,IF(F38="카드+현금",ROUND(Sheet2!B5,-4),IF(F38="이체 및 세금계산서",Sheet2!C1)))))</f>
        <v>선택사항</v>
      </c>
      <c r="D37" s="85"/>
      <c r="E37" s="8" t="s">
        <v>21</v>
      </c>
      <c r="F37" s="62">
        <f>F36*1.1-F36</f>
        <v>328150.00000000047</v>
      </c>
      <c r="G37" s="63"/>
      <c r="H37" s="10"/>
      <c r="I37" s="2"/>
    </row>
    <row r="38" spans="1:9" ht="17.25" customHeight="1">
      <c r="A38" s="76" t="s">
        <v>30</v>
      </c>
      <c r="B38" s="77"/>
      <c r="C38" s="38"/>
      <c r="D38" s="39"/>
      <c r="E38" s="8" t="s">
        <v>29</v>
      </c>
      <c r="F38" s="74" t="s">
        <v>65</v>
      </c>
      <c r="G38" s="75"/>
      <c r="H38" s="32"/>
      <c r="I38" s="2"/>
    </row>
    <row r="39" spans="1:9" ht="19.5" customHeight="1">
      <c r="A39" s="34" t="s">
        <v>31</v>
      </c>
      <c r="B39" s="35"/>
      <c r="C39" s="40">
        <f>SUM(C36:C37)-C38</f>
        <v>0</v>
      </c>
      <c r="D39" s="41"/>
      <c r="E39" s="25" t="s">
        <v>30</v>
      </c>
      <c r="F39" s="66">
        <v>50</v>
      </c>
      <c r="G39" s="67"/>
      <c r="H39" s="68"/>
      <c r="I39" s="2"/>
    </row>
    <row r="40" spans="1:9" ht="20.25" customHeight="1">
      <c r="A40" s="36"/>
      <c r="B40" s="37"/>
      <c r="C40" s="42"/>
      <c r="D40" s="43"/>
      <c r="E40" s="30" t="s">
        <v>22</v>
      </c>
      <c r="F40" s="65">
        <f>IF(F38="현금(이체X)",F36,IF(F38="카드",ROUND(Sheet2!B5,-4),IF(F38="이체 및 현금영수증",F36+F36*10%,IF(F38="이체 및 세금계산서",F36+F36*10%,IF(F38="이체 및 세금계산서",F36+F36*10%,)))))-F39</f>
        <v>3609600</v>
      </c>
      <c r="G40" s="65"/>
      <c r="H40" s="31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3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3:D33"/>
    <mergeCell ref="C32:D32"/>
    <mergeCell ref="E21:G22"/>
    <mergeCell ref="E34:G35"/>
    <mergeCell ref="F38:G38"/>
    <mergeCell ref="A38:B38"/>
    <mergeCell ref="A25:B33"/>
    <mergeCell ref="A34:B35"/>
    <mergeCell ref="A36:B36"/>
    <mergeCell ref="A37:B37"/>
    <mergeCell ref="C37:D37"/>
    <mergeCell ref="C36:D36"/>
    <mergeCell ref="C34:D35"/>
    <mergeCell ref="C23:D23"/>
    <mergeCell ref="C24:D24"/>
    <mergeCell ref="C25:D25"/>
    <mergeCell ref="C26:D26"/>
    <mergeCell ref="C27:D27"/>
    <mergeCell ref="A39:B40"/>
    <mergeCell ref="C38:D38"/>
    <mergeCell ref="C39:D40"/>
    <mergeCell ref="E1:H4"/>
    <mergeCell ref="H34:H35"/>
    <mergeCell ref="H20:H22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F38:G38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Sheet1!F36-(Sheet1!C36)</f>
        <v>3281500</v>
      </c>
    </row>
    <row r="5" spans="1:6">
      <c r="A5" t="s">
        <v>42</v>
      </c>
      <c r="B5">
        <f>B4*1.13</f>
        <v>3708094.9999999995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2021-10-15T05:59:16Z</cp:lastPrinted>
  <dcterms:created xsi:type="dcterms:W3CDTF">2019-03-28T03:58:09Z</dcterms:created>
  <dcterms:modified xsi:type="dcterms:W3CDTF">2021-10-15T05:59:20Z</dcterms:modified>
</cp:coreProperties>
</file>