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00294EB-4F96-4E00-83E5-BA64D2AEEBE4}" xr6:coauthVersionLast="47" xr6:coauthVersionMax="47" xr10:uidLastSave="{00000000-0000-0000-0000-000000000000}"/>
  <bookViews>
    <workbookView xWindow="3135" yWindow="2295" windowWidth="2400" windowHeight="5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2" i="1"/>
  <c r="H33" i="1"/>
  <c r="B3" i="1"/>
  <c r="H18" i="1" l="1"/>
  <c r="H19" i="1"/>
  <c r="A25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24" i="1" l="1"/>
  <c r="E34" i="1" s="1"/>
  <c r="H6" i="1"/>
  <c r="H17" i="1" l="1"/>
  <c r="E20" i="1" l="1"/>
  <c r="E21" i="1" s="1"/>
  <c r="F36" i="1" s="1"/>
  <c r="B4" i="2" s="1"/>
  <c r="B5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<sst xmlns="http://schemas.openxmlformats.org/spreadsheetml/2006/main" count="102" uniqueCount="93">
  <si>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</si>
  <si>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</si>
  <si>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</si>
  <si>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</si>
  <si>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</si>
  <si>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</si>
  <si>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</si>
  <si>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</si>
  <si>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</si>
  <si>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</si>
  <si>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</si>
  <si>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</si>
  <si>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</si>
  <si>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</si>
  <si>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</si>
  <si>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</si>
  <si>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</si>
  <si>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</si>
  <si>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</si>
  <si>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</si>
  <si>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</si>
  <si>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</si>
  <si>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</si>
  <si>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</si>
  <si>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</si>
  <si>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</si>
  <si>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</si>
  <si>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</si>
  <si>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</si>
  <si>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</si>
  <si>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</si>
  <si>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</si>
  <si>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</si>
  <si>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</si>
  <si>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</si>
  <si>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</si>
  <si>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</si>
  <si>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</si>
  <si>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</si>
  <si>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</si>
  <si>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</si>
  <si>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</si>
  <si>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</si>
  <si>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</si>
  <si>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</si>
  <si>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</si>
  <si>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</si>
  <si>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</si>
  <si>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</si>
  <si>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</si>
  <si>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</si>
  <si>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</si>
  <si>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</si>
  <si>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</si>
  <si>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</si>
  <si>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</si>
  <si>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</si>
  <si>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</si>
  <si>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</si>
  <si>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</si>
  <si>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</si>
  <si>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</si>
  <si>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</si>
  <si>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</si>
  <si>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</si>
  <si>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</si>
  <si>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</si>
  <si>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아산병원 이재원님</t>
    <phoneticPr fontId="1" type="noConversion"/>
  </si>
  <si>
    <t>인텔 코어i5-11세대 11400 (로켓레이크S) (정품)</t>
    <phoneticPr fontId="1" type="noConversion"/>
  </si>
  <si>
    <t>인텔정품쿨러탑재</t>
    <phoneticPr fontId="1" type="noConversion"/>
  </si>
  <si>
    <t xml:space="preserve">ASRock B560M PRO4 </t>
    <phoneticPr fontId="1" type="noConversion"/>
  </si>
  <si>
    <t>삼성전자 DDR4-3200 (8GB)</t>
    <phoneticPr fontId="1" type="noConversion"/>
  </si>
  <si>
    <t>인텔 UHD730 내장그래픽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</si>
  <si>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</si>
  <si>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</si>
  <si>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 xml:space="preserve">마이크로닉스 Classic II 풀체인지 500W 80PLUS </t>
    <phoneticPr fontId="1" type="noConversion"/>
  </si>
  <si>
    <t>[LG전자] LG모니터 27UL550</t>
    <phoneticPr fontId="1" type="noConversion"/>
  </si>
  <si>
    <t>삼성 SL-M2843DW</t>
    <phoneticPr fontId="1" type="noConversion"/>
  </si>
  <si>
    <t>프린터</t>
    <phoneticPr fontId="1" type="noConversion"/>
  </si>
  <si>
    <t>인텔 코어i7-11세대 11700 (로켓레이크S)</t>
    <phoneticPr fontId="1" type="noConversion"/>
  </si>
  <si>
    <t>SK하이닉스 Gold P31 M.2 NVMe (1TB)</t>
    <phoneticPr fontId="1" type="noConversion"/>
  </si>
  <si>
    <t>CPU</t>
    <phoneticPr fontId="1" type="noConversion"/>
  </si>
  <si>
    <t>SSD</t>
    <phoneticPr fontId="1" type="noConversion"/>
  </si>
  <si>
    <t>스피커</t>
    <phoneticPr fontId="1" type="noConversion"/>
  </si>
  <si>
    <t>키보드</t>
    <phoneticPr fontId="1" type="noConversion"/>
  </si>
  <si>
    <t>마우스</t>
    <phoneticPr fontId="1" type="noConversion"/>
  </si>
  <si>
    <t>로지텍 MK KEYS (정품)</t>
    <phoneticPr fontId="1" type="noConversion"/>
  </si>
  <si>
    <t>로지텍 MK MASTER 3 (정품)</t>
    <phoneticPr fontId="1" type="noConversion"/>
  </si>
  <si>
    <t>키보드 마우스 합본 SET</t>
    <phoneticPr fontId="1" type="noConversion"/>
  </si>
  <si>
    <t>키보드/마우스</t>
    <phoneticPr fontId="1" type="noConversion"/>
  </si>
  <si>
    <t>스피커 기본</t>
    <phoneticPr fontId="1" type="noConversion"/>
  </si>
  <si>
    <t>[브리츠]BZ-SL10 Rainbow LED gaming [블랙]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</si>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</sst>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BreakPreview" topLeftCell="A5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67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44475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68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36"/>
      <c r="B7" s="37"/>
      <c r="C7" s="61" t="s">
        <v>69</v>
      </c>
      <c r="D7" s="62"/>
      <c r="E7" s="26" t="s">
        <v>15</v>
      </c>
      <c r="F7" s="6">
        <v>0</v>
      </c>
      <c r="G7" s="3">
        <v>2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70</v>
      </c>
      <c r="D8" s="116"/>
      <c r="E8" s="3" t="s">
        <v>7</v>
      </c>
      <c r="F8" s="6">
        <v>130000</v>
      </c>
      <c r="G8" s="3">
        <v>2</v>
      </c>
      <c r="H8" s="6">
        <f t="shared" si="0"/>
        <v>260000</v>
      </c>
      <c r="I8" s="2"/>
    </row>
    <row r="9" spans="1:9" ht="37.5" customHeight="1">
      <c r="A9" s="36"/>
      <c r="B9" s="37"/>
      <c r="C9" s="61" t="s">
        <v>71</v>
      </c>
      <c r="D9" s="62"/>
      <c r="E9" s="3" t="s">
        <v>8</v>
      </c>
      <c r="F9" s="6">
        <v>45000</v>
      </c>
      <c r="G9" s="3">
        <v>4</v>
      </c>
      <c r="H9" s="6">
        <f t="shared" si="0"/>
        <v>180000</v>
      </c>
      <c r="I9" s="2"/>
    </row>
    <row r="10" spans="1:9" ht="24" customHeight="1">
      <c r="A10" s="36"/>
      <c r="B10" s="37"/>
      <c r="C10" s="61" t="s">
        <v>72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74</v>
      </c>
      <c r="D14" s="56"/>
      <c r="E14" s="3" t="s">
        <v>13</v>
      </c>
      <c r="F14" s="6">
        <v>26000</v>
      </c>
      <c r="G14" s="3">
        <v>2</v>
      </c>
      <c r="H14" s="6">
        <f t="shared" si="0"/>
        <v>52000</v>
      </c>
      <c r="I14" s="2"/>
    </row>
    <row r="15" spans="1:9" ht="24" customHeight="1">
      <c r="A15" s="36"/>
      <c r="B15" s="37"/>
      <c r="C15" s="55" t="s">
        <v>75</v>
      </c>
      <c r="D15" s="56"/>
      <c r="E15" s="3" t="s">
        <v>14</v>
      </c>
      <c r="F15" s="6">
        <v>47000</v>
      </c>
      <c r="G15" s="3">
        <v>2</v>
      </c>
      <c r="H15" s="6">
        <f t="shared" si="0"/>
        <v>94000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2</v>
      </c>
      <c r="H17" s="6">
        <f t="shared" si="0"/>
        <v>120000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1093000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1093000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76</v>
      </c>
      <c r="D24" s="56"/>
      <c r="E24" s="5" t="s">
        <v>66</v>
      </c>
      <c r="F24" s="6">
        <v>399000</v>
      </c>
      <c r="G24" s="3">
        <v>2</v>
      </c>
      <c r="H24" s="6">
        <f>F24*G24</f>
        <v>798000</v>
      </c>
      <c r="I24" s="2"/>
    </row>
    <row r="25" spans="1:9" ht="25.15" customHeight="1">
      <c r="A25" s="76" t="str">
        <f>IF(F38="현금(이체X)",Sheet2!D2,IF(F38="카드",Sheet2!D2,IF(F38="이체 및 현금영수증",Sheet2!E1,IF(F38="카드+현금",Sheet2!D2,IF(F38="이체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78</v>
      </c>
      <c r="F25" s="6">
        <v>209000</v>
      </c>
      <c r="G25" s="3">
        <v>2</v>
      </c>
      <c r="H25" s="6">
        <f t="shared" ref="H25:H33" si="1">F25*G25</f>
        <v>418000</v>
      </c>
      <c r="I25" s="2"/>
    </row>
    <row r="26" spans="1:9">
      <c r="A26" s="78"/>
      <c r="B26" s="79"/>
      <c r="C26" s="96" t="s">
        <v>79</v>
      </c>
      <c r="D26" s="56"/>
      <c r="E26" s="5" t="s">
        <v>81</v>
      </c>
      <c r="F26" s="6">
        <v>500000</v>
      </c>
      <c r="G26" s="3">
        <v>1</v>
      </c>
      <c r="H26" s="6">
        <f t="shared" si="1"/>
        <v>500000</v>
      </c>
      <c r="I26" s="2"/>
    </row>
    <row r="27" spans="1:9">
      <c r="A27" s="78"/>
      <c r="B27" s="79"/>
      <c r="C27" s="65" t="s">
        <v>80</v>
      </c>
      <c r="D27" s="66"/>
      <c r="E27" s="5" t="s">
        <v>82</v>
      </c>
      <c r="F27" s="6">
        <v>164000</v>
      </c>
      <c r="G27" s="3">
        <v>1</v>
      </c>
      <c r="H27" s="6">
        <f t="shared" si="1"/>
        <v>164000</v>
      </c>
      <c r="I27" s="2"/>
    </row>
    <row r="28" spans="1:9">
      <c r="A28" s="78"/>
      <c r="B28" s="79"/>
      <c r="C28" s="65" t="s">
        <v>86</v>
      </c>
      <c r="D28" s="66"/>
      <c r="E28" s="5" t="s">
        <v>84</v>
      </c>
      <c r="F28" s="6">
        <v>139000</v>
      </c>
      <c r="G28" s="3">
        <v>1</v>
      </c>
      <c r="H28" s="6">
        <f t="shared" si="1"/>
        <v>139000</v>
      </c>
      <c r="I28" s="2"/>
    </row>
    <row r="29" spans="1:9">
      <c r="A29" s="78"/>
      <c r="B29" s="79"/>
      <c r="C29" s="65" t="s">
        <v>87</v>
      </c>
      <c r="D29" s="66"/>
      <c r="E29" s="5" t="s">
        <v>85</v>
      </c>
      <c r="F29" s="6">
        <v>128000</v>
      </c>
      <c r="G29" s="3">
        <v>1</v>
      </c>
      <c r="H29" s="6">
        <f t="shared" si="1"/>
        <v>128000</v>
      </c>
      <c r="I29" s="2"/>
    </row>
    <row r="30" spans="1:9">
      <c r="A30" s="78"/>
      <c r="B30" s="79"/>
      <c r="C30" s="65" t="s">
        <v>88</v>
      </c>
      <c r="D30" s="66"/>
      <c r="E30" s="3" t="s">
        <v>89</v>
      </c>
      <c r="F30" s="6">
        <v>0</v>
      </c>
      <c r="G30" s="3">
        <v>1</v>
      </c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t="16.5" customHeight="1">
      <c r="A32" s="78"/>
      <c r="B32" s="79"/>
      <c r="C32" s="65" t="s">
        <v>91</v>
      </c>
      <c r="D32" s="66"/>
      <c r="E32" s="5" t="s">
        <v>92</v>
      </c>
      <c r="F32" s="6">
        <v>27900</v>
      </c>
      <c r="G32" s="3">
        <v>1</v>
      </c>
      <c r="H32" s="6">
        <f t="shared" si="1"/>
        <v>27900</v>
      </c>
      <c r="I32" s="2"/>
    </row>
    <row r="33" spans="1:9">
      <c r="A33" s="80"/>
      <c r="B33" s="81"/>
      <c r="C33" s="65" t="s">
        <v>90</v>
      </c>
      <c r="D33" s="66"/>
      <c r="E33" s="5" t="s">
        <v>83</v>
      </c>
      <c r="F33" s="6">
        <v>0</v>
      </c>
      <c r="G33" s="3">
        <v>1</v>
      </c>
      <c r="H33" s="6">
        <f t="shared" si="1"/>
        <v>0</v>
      </c>
      <c r="I33" s="2"/>
    </row>
    <row r="34" spans="1:9" ht="13.5" customHeight="1">
      <c r="A34" s="82" t="s">
        <v>32</v>
      </c>
      <c r="B34" s="83"/>
      <c r="C34" s="90" t="str">
        <f>IF(F38="현금(이체X)",Sheet2!C1,IF(F38="카드",Sheet2!C1,IF(F38="이체 및 현금영수증",Sheet2!C1,IF(F38="카드+현금",Sheet2!C2,IF(F38="이체 및 세금계산서",Sheet2!C1)))))</f>
        <v>선택사항</v>
      </c>
      <c r="D34" s="91"/>
      <c r="E34" s="68">
        <f>SUM(H24:H33)</f>
        <v>2174900</v>
      </c>
      <c r="F34" s="69"/>
      <c r="G34" s="69"/>
      <c r="H34" s="112" t="s">
        <v>20</v>
      </c>
      <c r="I34" s="2"/>
    </row>
    <row r="35" spans="1:9" ht="14.25" customHeight="1">
      <c r="A35" s="84"/>
      <c r="B35" s="85"/>
      <c r="C35" s="92"/>
      <c r="D35" s="93"/>
      <c r="E35" s="70"/>
      <c r="F35" s="71"/>
      <c r="G35" s="71"/>
      <c r="H35" s="113"/>
      <c r="I35" s="2"/>
    </row>
    <row r="36" spans="1:9" ht="16.5" customHeight="1">
      <c r="A36" s="74" t="s">
        <v>35</v>
      </c>
      <c r="B36" s="75"/>
      <c r="C36" s="88"/>
      <c r="D36" s="89"/>
      <c r="E36" s="8" t="s">
        <v>4</v>
      </c>
      <c r="F36" s="119">
        <f>SUM(E21,E34)</f>
        <v>3267900</v>
      </c>
      <c r="G36" s="119"/>
      <c r="H36" s="9" t="s">
        <v>20</v>
      </c>
      <c r="I36" s="2"/>
    </row>
    <row r="37" spans="1:9" ht="16.5" customHeight="1">
      <c r="A37" s="74" t="s">
        <v>34</v>
      </c>
      <c r="B37" s="75"/>
      <c r="C37" s="86" t="str">
        <f>IF(F38="현금(이체X)",Sheet2!C1,IF(F38="카드",Sheet2!C1,IF(F38="이체 및 현금영수증",Sheet2!C1,IF(F38="카드+현금",ROUND(Sheet2!B5,-4),IF(F38="이체 및 세금계산서",Sheet2!C1)))))</f>
        <v>선택사항</v>
      </c>
      <c r="D37" s="87"/>
      <c r="E37" s="8" t="s">
        <v>21</v>
      </c>
      <c r="F37" s="117">
        <f>F36*1.1-F36</f>
        <v>326790.00000000047</v>
      </c>
      <c r="G37" s="118"/>
      <c r="H37" s="10"/>
      <c r="I37" s="2"/>
    </row>
    <row r="38" spans="1:9" ht="17.25" customHeight="1">
      <c r="A38" s="74" t="s">
        <v>30</v>
      </c>
      <c r="B38" s="75"/>
      <c r="C38" s="97"/>
      <c r="D38" s="98"/>
      <c r="E38" s="8" t="s">
        <v>29</v>
      </c>
      <c r="F38" s="72" t="s">
        <v>65</v>
      </c>
      <c r="G38" s="73"/>
      <c r="H38" s="32"/>
      <c r="I38" s="2"/>
    </row>
    <row r="39" spans="1:9" ht="19.5" customHeight="1">
      <c r="A39" s="82" t="s">
        <v>31</v>
      </c>
      <c r="B39" s="83"/>
      <c r="C39" s="99">
        <f>SUM(C36:C37)-C38</f>
        <v>0</v>
      </c>
      <c r="D39" s="100"/>
      <c r="E39" s="25" t="s">
        <v>30</v>
      </c>
      <c r="F39" s="121"/>
      <c r="G39" s="122"/>
      <c r="H39" s="123"/>
      <c r="I39" s="2"/>
    </row>
    <row r="40" spans="1:9" ht="20.25" customHeight="1">
      <c r="A40" s="84"/>
      <c r="B40" s="85"/>
      <c r="C40" s="101"/>
      <c r="D40" s="102"/>
      <c r="E40" s="30" t="s">
        <v>22</v>
      </c>
      <c r="F40" s="120">
        <f>IF(F38="현금(이체X)",F36,IF(F38="카드",ROUND(Sheet2!B5,-4),IF(F38="이체 및 현금영수증",F36+F36*10%,IF(F38="이체 및 세금계산서",F36+F36*10%,IF(F38="이체 및 세금계산서",F36+F36*10%,)))))-F39</f>
        <v>3594690</v>
      </c>
      <c r="G40" s="120"/>
      <c r="H40" s="31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3">
    <mergeCell ref="A39:B40"/>
    <mergeCell ref="C38:D38"/>
    <mergeCell ref="C39:D40"/>
    <mergeCell ref="E1:H4"/>
    <mergeCell ref="H34:H35"/>
    <mergeCell ref="H20:H22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E20:F20"/>
    <mergeCell ref="E21:G22"/>
    <mergeCell ref="E34:G35"/>
    <mergeCell ref="F38:G38"/>
    <mergeCell ref="A38:B38"/>
    <mergeCell ref="A25:B33"/>
    <mergeCell ref="A34:B35"/>
    <mergeCell ref="A36:B36"/>
    <mergeCell ref="A37:B37"/>
    <mergeCell ref="C37:D37"/>
    <mergeCell ref="C36:D36"/>
    <mergeCell ref="C34:D35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3:D33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F38:G38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Sheet1!F36-(Sheet1!C36)</f>
        <v>3267900</v>
      </c>
    </row>
    <row r="5" spans="1:6">
      <c r="A5" t="s">
        <v>42</v>
      </c>
      <c r="B5">
        <f>B4*1.13</f>
        <v>3692726.9999999995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2021-10-06T03:37:15Z</cp:lastPrinted>
  <dcterms:created xsi:type="dcterms:W3CDTF">2019-03-28T03:58:09Z</dcterms:created>
  <dcterms:modified xsi:type="dcterms:W3CDTF">2021-10-06T03:45:52Z</dcterms:modified>
</cp:coreProperties>
</file>