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13ECAA-0360-410A-B50C-DAE44A3EC644}" xr6:coauthVersionLast="47" xr6:coauthVersionMax="47" xr10:uidLastSave="{00000000-0000-0000-0000-000000000000}"/>
  <bookViews>
    <workbookView xWindow="6195" yWindow="330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<sst xmlns="http://schemas.openxmlformats.org/spreadsheetml/2006/main" count="91" uniqueCount="81">
  <si>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</si>
  <si>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</si>
  <si>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</si>
  <si>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</si>
  <si>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</si>
  <si>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</si>
  <si>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</si>
  <si>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</si>
  <si>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</si>
  <si>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</si>
  <si>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</si>
  <si>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</si>
  <si>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</si>
  <si>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</si>
  <si>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</si>
  <si>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</si>
  <si>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</si>
  <si>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</si>
  <si>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</si>
  <si>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</si>
  <si>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</si>
  <si>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</si>
  <si>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</si>
  <si>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</si>
  <si>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</si>
  <si>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</si>
  <si>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</si>
  <si>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</si>
  <si>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</si>
  <si>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</si>
  <si>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</si>
  <si>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</si>
  <si>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</si>
  <si>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</si>
  <si>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</si>
  <si>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</si>
  <si>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</si>
  <si>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</si>
  <si>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</si>
  <si>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</si>
  <si>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</si>
  <si>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</si>
  <si>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</si>
  <si>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</si>
  <si>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</si>
  <si>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</si>
  <si>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</si>
  <si>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</si>
  <si>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</si>
  <si>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</si>
  <si>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</si>
  <si>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</si>
  <si>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</si>
  <si>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</si>
  <si>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</si>
  <si>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</si>
  <si>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</si>
  <si>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</si>
  <si>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조립 및 셋팅비</t>
  </si>
  <si>
    <t>/</t>
    <phoneticPr fontId="1" type="noConversion"/>
  </si>
  <si>
    <t>인텔 코어i5-12세대 12600KF (엘더레이크) (정품)</t>
    <phoneticPr fontId="1" type="noConversion"/>
  </si>
  <si>
    <t>DEEPCOOL AK620 (BLACK)</t>
    <phoneticPr fontId="1" type="noConversion"/>
  </si>
  <si>
    <t>EVGA 지포스 RTX 3080 FTW3 ULTRA GAMING D6X 10GB LHR</t>
    <phoneticPr fontId="1" type="noConversion"/>
  </si>
  <si>
    <t>MSI MAG B660M 박격포 WIFI</t>
    <phoneticPr fontId="1" type="noConversion"/>
  </si>
  <si>
    <t>삼성전자 DDR5-4800 (8GB)</t>
    <phoneticPr fontId="1" type="noConversion"/>
  </si>
  <si>
    <t>삼성전자 PM9A1 M.2 NVMe 병행수입 (1TB)</t>
    <phoneticPr fontId="1" type="noConversion"/>
  </si>
  <si>
    <t>darkFlash DLX200 MESH RGB 강화유리 (블랙)</t>
    <phoneticPr fontId="1" type="noConversion"/>
  </si>
  <si>
    <t>시소닉 FOCUS GOLD GM-850 Modular</t>
    <phoneticPr fontId="1" type="noConversion"/>
  </si>
  <si>
    <t>이체 및 현금영수증</t>
  </si>
  <si>
    <t>010-9442-4248</t>
    <phoneticPr fontId="1" type="noConversion"/>
  </si>
  <si>
    <t>LG전자 울트라기어 27GP850</t>
    <phoneticPr fontId="1" type="noConversion"/>
  </si>
  <si>
    <t>모니터</t>
    <phoneticPr fontId="1" type="noConversion"/>
  </si>
  <si>
    <t>[BENQ] 마우스패드, ZOWIE G-SR [블랙-블랙라인]</t>
    <phoneticPr fontId="1" type="noConversion"/>
  </si>
  <si>
    <t>패드</t>
    <phoneticPr fontId="1" type="noConversion"/>
  </si>
  <si>
    <t>헤드셋</t>
    <phoneticPr fontId="1" type="noConversion"/>
  </si>
  <si>
    <t>[CORSAIR] [헤드셋] VOID RGB ELITE WIRELESS [무선/가상7.1ch] [카본] -정품</t>
    <phoneticPr fontId="1" type="noConversion"/>
  </si>
  <si>
    <t>계약금</t>
    <phoneticPr fontId="1" type="noConversion"/>
  </si>
  <si>
    <t>[CORSAIR] K70 RGB TKL Champion 87키
리니어 적축, 한영자판 [블랙/USB]</t>
    <phoneticPr fontId="1" type="noConversion"/>
  </si>
  <si>
    <t>키보드</t>
    <phoneticPr fontId="1" type="noConversion"/>
  </si>
  <si>
    <t>김현준고객님</t>
    <phoneticPr fontId="1" type="noConversion"/>
  </si>
  <si>
    <t>계약금 포함 총 340만원 결제 확인
(VAT별도)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</si>
</sst>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12" xfId="0" applyFont="1" applyFill="1" applyBorder="1" applyAlignment="1">
      <alignment horizontal="center" vertical="center"/>
    </xf>
    <xf numFmtId="176" fontId="2" fillId="9" borderId="12" xfId="0" applyNumberFormat="1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79</v>
      </c>
      <c r="C1" s="109" t="s">
        <v>57</v>
      </c>
      <c r="D1" s="110"/>
      <c r="E1" s="44"/>
      <c r="F1" s="45"/>
      <c r="G1" s="45"/>
      <c r="H1" s="46"/>
    </row>
    <row r="2" spans="1:9" ht="22.5" customHeight="1">
      <c r="A2" s="15" t="s">
        <v>40</v>
      </c>
      <c r="B2" s="20" t="s">
        <v>69</v>
      </c>
      <c r="C2" s="111"/>
      <c r="D2" s="112"/>
      <c r="E2" s="47"/>
      <c r="F2" s="48"/>
      <c r="G2" s="48"/>
      <c r="H2" s="49"/>
    </row>
    <row r="3" spans="1:9" ht="22.5" customHeight="1">
      <c r="A3" s="15" t="s">
        <v>41</v>
      </c>
      <c r="B3" s="17">
        <f ca="1">TODAY()</f>
        <v>44799</v>
      </c>
      <c r="C3" s="16" t="s">
        <v>42</v>
      </c>
      <c r="D3" s="19">
        <v>44799</v>
      </c>
      <c r="E3" s="47"/>
      <c r="F3" s="48"/>
      <c r="G3" s="48"/>
      <c r="H3" s="49"/>
    </row>
    <row r="4" spans="1:9" ht="22.5" customHeight="1">
      <c r="A4" s="14" t="s">
        <v>39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52</v>
      </c>
      <c r="B6" s="100"/>
      <c r="C6" s="58" t="s">
        <v>60</v>
      </c>
      <c r="D6" s="59"/>
      <c r="E6" s="3" t="s">
        <v>6</v>
      </c>
      <c r="F6" s="6">
        <v>387000</v>
      </c>
      <c r="G6" s="3">
        <v>1</v>
      </c>
      <c r="H6" s="6">
        <f>F6*G6</f>
        <v>387000</v>
      </c>
      <c r="I6" s="2"/>
    </row>
    <row r="7" spans="1:9" ht="24" customHeight="1">
      <c r="A7" s="101"/>
      <c r="B7" s="102"/>
      <c r="C7" s="58" t="s">
        <v>61</v>
      </c>
      <c r="D7" s="59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62</v>
      </c>
      <c r="D10" s="59"/>
      <c r="E10" s="3" t="s">
        <v>9</v>
      </c>
      <c r="F10" s="6">
        <v>1199000</v>
      </c>
      <c r="G10" s="3">
        <v>1</v>
      </c>
      <c r="H10" s="6">
        <f t="shared" si="0"/>
        <v>1199000</v>
      </c>
      <c r="I10" s="2"/>
    </row>
    <row r="11" spans="1:9" ht="24" customHeight="1">
      <c r="A11" s="101"/>
      <c r="B11" s="102"/>
      <c r="C11" s="122"/>
      <c r="D11" s="123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124" t="s">
        <v>65</v>
      </c>
      <c r="D12" s="59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101"/>
      <c r="B13" s="102"/>
      <c r="C13" s="89"/>
      <c r="D13" s="9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89" t="s">
        <v>66</v>
      </c>
      <c r="D14" s="90"/>
      <c r="E14" s="3" t="s">
        <v>11</v>
      </c>
      <c r="F14" s="6">
        <v>115000</v>
      </c>
      <c r="G14" s="3">
        <v>1</v>
      </c>
      <c r="H14" s="6">
        <f t="shared" si="0"/>
        <v>115000</v>
      </c>
      <c r="I14" s="2"/>
    </row>
    <row r="15" spans="1:9" ht="24" customHeight="1">
      <c r="A15" s="101"/>
      <c r="B15" s="102"/>
      <c r="C15" s="89" t="s">
        <v>67</v>
      </c>
      <c r="D15" s="90"/>
      <c r="E15" s="3" t="s">
        <v>12</v>
      </c>
      <c r="F15" s="6">
        <v>164000</v>
      </c>
      <c r="G15" s="3">
        <v>1</v>
      </c>
      <c r="H15" s="6">
        <f t="shared" si="0"/>
        <v>164000</v>
      </c>
      <c r="I15" s="2"/>
    </row>
    <row r="16" spans="1:9" ht="24" customHeight="1">
      <c r="A16" s="101"/>
      <c r="B16" s="102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92" t="s">
        <v>58</v>
      </c>
      <c r="D17" s="9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31" t="s">
        <v>76</v>
      </c>
      <c r="F19" s="32">
        <v>300000</v>
      </c>
      <c r="G19" s="31">
        <v>-1</v>
      </c>
      <c r="H19" s="33">
        <f t="shared" si="0"/>
        <v>-300000</v>
      </c>
      <c r="I19" s="2"/>
    </row>
    <row r="20" spans="1:9" ht="12.75" customHeight="1">
      <c r="A20" s="103" t="s">
        <v>53</v>
      </c>
      <c r="B20" s="104"/>
      <c r="C20" s="115" t="s">
        <v>16</v>
      </c>
      <c r="D20" s="115"/>
      <c r="E20" s="94">
        <f>SUM(H6:H19)</f>
        <v>2220000</v>
      </c>
      <c r="F20" s="94"/>
      <c r="G20" s="27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94">
        <f>E20*G20</f>
        <v>2220000</v>
      </c>
      <c r="F21" s="94"/>
      <c r="G21" s="94"/>
      <c r="H21" s="55"/>
      <c r="I21" s="2"/>
    </row>
    <row r="22" spans="1:9" ht="12.75" customHeight="1">
      <c r="A22" s="105"/>
      <c r="B22" s="106"/>
      <c r="C22" s="115"/>
      <c r="D22" s="115"/>
      <c r="E22" s="94"/>
      <c r="F22" s="94"/>
      <c r="G22" s="94"/>
      <c r="H22" s="55"/>
      <c r="I22" s="2"/>
    </row>
    <row r="23" spans="1:9" ht="17.25" customHeight="1">
      <c r="A23" s="105"/>
      <c r="B23" s="106"/>
      <c r="C23" s="87" t="s">
        <v>21</v>
      </c>
      <c r="D23" s="8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89" t="s">
        <v>70</v>
      </c>
      <c r="D24" s="90"/>
      <c r="E24" s="5" t="s">
        <v>71</v>
      </c>
      <c r="F24" s="6">
        <v>530000</v>
      </c>
      <c r="G24" s="3">
        <v>1</v>
      </c>
      <c r="H24" s="6">
        <f>F24*G24</f>
        <v>530000</v>
      </c>
      <c r="I24" s="2"/>
    </row>
    <row r="25" spans="1:9" ht="25.15" customHeight="1">
      <c r="A25" s="71"/>
      <c r="B25" s="72"/>
      <c r="C25" s="91" t="s">
        <v>72</v>
      </c>
      <c r="D25" s="90"/>
      <c r="E25" s="5" t="s">
        <v>73</v>
      </c>
      <c r="F25" s="6">
        <v>48000</v>
      </c>
      <c r="G25" s="3">
        <v>1</v>
      </c>
      <c r="H25" s="6">
        <f>F25*G25</f>
        <v>48000</v>
      </c>
      <c r="I25" s="2"/>
    </row>
    <row r="26" spans="1:9" ht="31.5" customHeight="1">
      <c r="A26" s="73"/>
      <c r="B26" s="74"/>
      <c r="C26" s="91" t="s">
        <v>75</v>
      </c>
      <c r="D26" s="90"/>
      <c r="E26" s="5" t="s">
        <v>74</v>
      </c>
      <c r="F26" s="6">
        <v>132000</v>
      </c>
      <c r="G26" s="3">
        <v>1</v>
      </c>
      <c r="H26" s="6">
        <f t="shared" ref="H26:H32" si="1">F26*G26</f>
        <v>132000</v>
      </c>
      <c r="I26" s="2"/>
    </row>
    <row r="27" spans="1:9" ht="29.25" customHeight="1">
      <c r="A27" s="73"/>
      <c r="B27" s="74"/>
      <c r="C27" s="91" t="s">
        <v>77</v>
      </c>
      <c r="D27" s="93"/>
      <c r="E27" s="5" t="s">
        <v>78</v>
      </c>
      <c r="F27" s="6">
        <v>170000</v>
      </c>
      <c r="G27" s="3">
        <v>1</v>
      </c>
      <c r="H27" s="6">
        <f t="shared" si="1"/>
        <v>170000</v>
      </c>
      <c r="I27" s="2"/>
    </row>
    <row r="28" spans="1:9">
      <c r="A28" s="73"/>
      <c r="B28" s="74"/>
      <c r="C28" s="92"/>
      <c r="D28" s="93"/>
      <c r="E28" s="5"/>
      <c r="F28" s="6"/>
      <c r="G28" s="3"/>
      <c r="H28" s="6">
        <f t="shared" si="1"/>
        <v>0</v>
      </c>
      <c r="I28" s="2"/>
    </row>
    <row r="29" spans="1:9">
      <c r="A29" s="73"/>
      <c r="B29" s="74"/>
      <c r="C29" s="92"/>
      <c r="D29" s="93"/>
      <c r="E29" s="5"/>
      <c r="F29" s="6"/>
      <c r="G29" s="3"/>
      <c r="H29" s="6">
        <f t="shared" si="1"/>
        <v>0</v>
      </c>
      <c r="I29" s="2"/>
    </row>
    <row r="30" spans="1:9">
      <c r="A30" s="73"/>
      <c r="B30" s="74"/>
      <c r="C30" s="92"/>
      <c r="D30" s="9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3"/>
      <c r="B31" s="74"/>
      <c r="C31" s="92"/>
      <c r="D31" s="93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29</v>
      </c>
      <c r="B33" s="35"/>
      <c r="C33" s="83" t="str">
        <f>IF(F37="현금(이체X)",Sheet2!C1,IF(F37="카드",Sheet2!C1,IF(F37="이체 및 현금영수증",Sheet2!C1,IF(F37="카드+현금",Sheet2!C2,IF(F37="이체 및 세금계산서",Sheet2!C1)))))</f>
        <v>선택사항</v>
      </c>
      <c r="D33" s="84"/>
      <c r="E33" s="95">
        <f>SUM(H24:H32)</f>
        <v>880000</v>
      </c>
      <c r="F33" s="96"/>
      <c r="G33" s="96"/>
      <c r="H33" s="53" t="s">
        <v>18</v>
      </c>
      <c r="I33" s="2"/>
    </row>
    <row r="34" spans="1:9" ht="14.25" customHeight="1">
      <c r="A34" s="36"/>
      <c r="B34" s="37"/>
      <c r="C34" s="85"/>
      <c r="D34" s="86"/>
      <c r="E34" s="97"/>
      <c r="F34" s="98"/>
      <c r="G34" s="98"/>
      <c r="H34" s="54"/>
      <c r="I34" s="2"/>
    </row>
    <row r="35" spans="1:9" ht="16.5" customHeight="1">
      <c r="A35" s="69" t="s">
        <v>32</v>
      </c>
      <c r="B35" s="70"/>
      <c r="C35" s="81"/>
      <c r="D35" s="82"/>
      <c r="E35" s="8" t="s">
        <v>4</v>
      </c>
      <c r="F35" s="64">
        <f>SUM(E21,E33)</f>
        <v>3100000</v>
      </c>
      <c r="G35" s="64"/>
      <c r="H35" s="9" t="s">
        <v>18</v>
      </c>
      <c r="I35" s="2"/>
    </row>
    <row r="36" spans="1:9" ht="16.5" customHeight="1">
      <c r="A36" s="69" t="s">
        <v>31</v>
      </c>
      <c r="B36" s="70"/>
      <c r="C36" s="79"/>
      <c r="D36" s="80"/>
      <c r="E36" s="8" t="s">
        <v>19</v>
      </c>
      <c r="F36" s="62">
        <f>F35*1.1-F35</f>
        <v>310000.00000000047</v>
      </c>
      <c r="G36" s="63"/>
      <c r="H36" s="10"/>
      <c r="I36" s="2"/>
    </row>
    <row r="37" spans="1:9" ht="17.25" customHeight="1">
      <c r="A37" s="69" t="s">
        <v>27</v>
      </c>
      <c r="B37" s="70"/>
      <c r="C37" s="38"/>
      <c r="D37" s="39"/>
      <c r="E37" s="8" t="s">
        <v>26</v>
      </c>
      <c r="F37" s="77" t="s">
        <v>68</v>
      </c>
      <c r="G37" s="78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4" t="s">
        <v>28</v>
      </c>
      <c r="B38" s="35"/>
      <c r="C38" s="40">
        <f>SUM(C35:C36)-C37</f>
        <v>0</v>
      </c>
      <c r="D38" s="41"/>
      <c r="E38" s="23" t="s">
        <v>27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28" t="s">
        <v>20</v>
      </c>
      <c r="F39" s="65">
        <f>IF(F37="현금(이체X)",F35,IF(F37="웹결제",ROUND(Sheet2!B6,-4),IF(F37="이체 및 현금영수증",F35+F35*10%,IF(F37="이체 및 세금계산서",F35+F35*10%,IF(F37="이체 및 세금계산서",F35+F35*10%,)))))-F38</f>
        <v>3410000</v>
      </c>
      <c r="G39" s="65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127" t="s">
        <v>80</v>
      </c>
      <c r="F40" s="125"/>
      <c r="G40" s="125"/>
      <c r="H40" s="125"/>
      <c r="I40" s="2"/>
    </row>
    <row r="41" spans="1:9" ht="16.5" customHeight="1">
      <c r="C41" s="2"/>
      <c r="D41" s="2"/>
      <c r="E41" s="126"/>
      <c r="F41" s="126"/>
      <c r="G41" s="126"/>
      <c r="H41" s="126"/>
      <c r="I41" s="2"/>
    </row>
    <row r="42" spans="1:9">
      <c r="C42" s="2"/>
      <c r="D42" s="2"/>
      <c r="E42" s="126"/>
      <c r="F42" s="126"/>
      <c r="G42" s="126"/>
      <c r="H42" s="126"/>
      <c r="I42" s="2"/>
    </row>
    <row r="43" spans="1:9">
      <c r="C43" s="2"/>
      <c r="D43" s="2"/>
      <c r="E43" s="126"/>
      <c r="F43" s="126"/>
      <c r="G43" s="126"/>
      <c r="H43" s="12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0:H43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55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3100000</v>
      </c>
    </row>
    <row r="5" spans="1:6">
      <c r="A5" t="s">
        <v>38</v>
      </c>
      <c r="B5">
        <f>B4*1.12</f>
        <v>3472000.0000000005</v>
      </c>
    </row>
    <row r="6" spans="1:6">
      <c r="A6" t="s">
        <v>56</v>
      </c>
      <c r="B6">
        <f>B4*1.13</f>
        <v>3502999.9999999995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2022-08-21T03:44:08Z</cp:lastPrinted>
  <dcterms:created xsi:type="dcterms:W3CDTF">2019-03-28T03:58:09Z</dcterms:created>
  <dcterms:modified xsi:type="dcterms:W3CDTF">2022-08-26T02:46:15Z</dcterms:modified>
</cp:coreProperties>
</file>