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3" documentId="8_{707798AC-FA28-4DB6-B08E-BB69106403AB}" xr6:coauthVersionLast="47" xr6:coauthVersionMax="47" xr10:uidLastSave="{15DD054E-97BD-41AA-B73E-8D086F3D5D44}"/>
  <bookViews>
    <workbookView xWindow="8280" yWindow="1125" windowWidth="21780" windowHeight="11775" xr2:uid="{00000000-000D-0000-FFFF-FFFF00000000}"/>
  </bookViews>
  <sheets>
    <sheet name="Sheet1" sheetId="1" r:id="rId1"/>
    <sheet name="Sheet3" sheetId="3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3" i="1" l="1"/>
  <c r="H39" i="1"/>
  <c r="H37" i="1"/>
  <c r="B3" i="1"/>
  <c r="H18" i="1" l="1"/>
  <c r="H19" i="1"/>
  <c r="H32" i="1" l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F3" i="3" s="1"/>
  <c r="G9" i="3" s="1"/>
  <c r="C11" i="3" s="1"/>
  <c r="C35" i="1" s="1"/>
  <c r="C6" i="3" l="1"/>
  <c r="B4" i="2"/>
  <c r="F36" i="1"/>
  <c r="C36" i="1" l="1"/>
  <c r="C38" i="1" s="1"/>
  <c r="F39" i="1"/>
  <c r="H40" i="1" l="1"/>
</calcChain>
</file>

<file path=xl/sharedStrings.xml><?xml version="1.0" encoding="utf-8"?>
<sst xmlns="http://schemas.openxmlformats.org/spreadsheetml/2006/main" count="106" uniqueCount="90">
  <si>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</si>
  <si>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</si>
  <si>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</si>
  <si>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</si>
  <si>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</si>
  <si>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</si>
  <si>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</si>
  <si>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</si>
  <si>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</si>
  <si>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</si>
  <si>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</si>
  <si>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</si>
  <si>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</si>
  <si>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</si>
  <si>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</si>
  <si>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</si>
  <si>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</si>
  <si>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</si>
  <si>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</si>
  <si>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</si>
  <si>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</si>
  <si>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</si>
  <si>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</si>
  <si>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</si>
  <si>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</si>
  <si>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</si>
  <si>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</si>
  <si>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</si>
  <si>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</si>
  <si>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</si>
  <si>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</si>
  <si>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</si>
  <si>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</si>
  <si>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</si>
  <si>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</si>
  <si>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</si>
  <si>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</si>
  <si>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</si>
  <si>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</si>
  <si>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</si>
  <si>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</si>
  <si>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</si>
  <si>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</si>
  <si>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</si>
  <si>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</si>
  <si>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</si>
  <si>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</si>
  <si>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</si>
  <si>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</si>
  <si>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</si>
  <si>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고객성명(회사명)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</si>
  <si>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</si>
  <si>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</si>
  <si>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HDD</t>
    <phoneticPr fontId="1" type="noConversion"/>
  </si>
  <si>
    <t>※ 세금계산서 전용계좌
  신한은행 (예금주: 최진만) 
  110-482-539938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</si>
  <si>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</si>
  <si>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</si>
  <si>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</si>
  <si>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조립 및 셋팅비</t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</si>
  <si>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</si>
  <si>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</si>
  <si>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</si>
  <si>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</si>
  <si>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</si>
  <si>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</si>
  <si>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</si>
  <si>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</si>
  <si>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</si>
  <si>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</si>
  <si>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</si>
  <si>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</si>
  <si>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</si>
  <si>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</si>
  <si>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</si>
  <si>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▣ 기본무상 1년보증 (공임6만원 추가시)
( 네이버카페 가입시 구입후1년간
원격지원가능)</t>
    <phoneticPr fontId="1" type="noConversion"/>
  </si>
  <si>
    <t xml:space="preserve">  café.naver.com/realcom7    네이버카페
1. 카페가입을 해주셔야 원격지원이 
   가능합니다.
2. 구입후기를 남겨주세요. 
   연말에 순위 및 사은품를 지정해
   꽝없는 이벤트를 진행합니다.
※ 참가자가 적어 당첨되실 확률이 높으니 
   도전해보세요! 
</t>
    <phoneticPr fontId="1" type="noConversion"/>
  </si>
  <si>
    <t>LEADCOOL POONG AC-2100 RAINBOW</t>
    <phoneticPr fontId="1" type="noConversion"/>
  </si>
  <si>
    <t>MSI PRO B660M-A DDR4</t>
    <phoneticPr fontId="1" type="noConversion"/>
  </si>
  <si>
    <t>PALIT 지포스 RTX 3060 Dual D6 12GB</t>
    <phoneticPr fontId="1" type="noConversion"/>
  </si>
  <si>
    <t>SK하이닉스 Platinum P41 M.2 NVMe (2TB)</t>
    <phoneticPr fontId="1" type="noConversion"/>
  </si>
  <si>
    <t>darkFlash DK1000 MESH 강화유리 (화이트)</t>
    <phoneticPr fontId="1" type="noConversion"/>
  </si>
  <si>
    <t>마이크로닉스 Classic II 풀체인지 700W 80PLUS BRONZE 230V EU</t>
    <phoneticPr fontId="1" type="noConversion"/>
  </si>
  <si>
    <t>Microsoft Windows 10 Home(DSP 64bit 한글)</t>
  </si>
  <si>
    <t>기존</t>
    <phoneticPr fontId="1" type="noConversion"/>
  </si>
  <si>
    <t>인텔 i5 12400F (엘더레이크) (정품)</t>
    <phoneticPr fontId="1" type="noConversion"/>
  </si>
  <si>
    <t>매입금</t>
    <phoneticPr fontId="1" type="noConversion"/>
  </si>
  <si>
    <t>기존 중고제품</t>
    <phoneticPr fontId="1" type="noConversion"/>
  </si>
  <si>
    <t>김재희</t>
    <phoneticPr fontId="1" type="noConversion"/>
  </si>
  <si>
    <t>010-8602-4862</t>
    <phoneticPr fontId="1" type="noConversion"/>
  </si>
  <si>
    <t>현금+카드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</si>
</sst>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4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  <font>
      <b/>
      <sz val="11"/>
      <color theme="1"/>
      <name val="맑은 고딕"/>
      <family val="3"/>
      <charset val="129"/>
      <scheme val="minor"/>
    </font>
    <font>
      <sz val="9"/>
      <color rgb="FFFF0000"/>
      <name val="HY견명조"/>
      <family val="1"/>
      <charset val="129"/>
    </font>
    <font>
      <sz val="11"/>
      <color theme="0"/>
      <name val="맑은 고딕"/>
      <family val="2"/>
      <charset val="129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6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9" fontId="2" fillId="9" borderId="0" xfId="0" applyNumberFormat="1" applyFont="1" applyFill="1">
      <alignment vertical="center"/>
    </xf>
    <xf numFmtId="176" fontId="2" fillId="3" borderId="3" xfId="0" applyNumberFormat="1" applyFont="1" applyFill="1" applyBorder="1">
      <alignment vertical="center"/>
    </xf>
    <xf numFmtId="181" fontId="7" fillId="2" borderId="3" xfId="0" applyNumberFormat="1" applyFont="1" applyFill="1" applyBorder="1" applyAlignment="1">
      <alignment horizontal="center" vertical="center" wrapText="1"/>
    </xf>
    <xf numFmtId="0" fontId="0" fillId="4" borderId="0" xfId="0" applyFill="1">
      <alignment vertical="center"/>
    </xf>
    <xf numFmtId="0" fontId="0" fillId="11" borderId="0" xfId="0" applyFill="1">
      <alignment vertical="center"/>
    </xf>
    <xf numFmtId="179" fontId="0" fillId="4" borderId="0" xfId="0" applyNumberFormat="1" applyFill="1">
      <alignment vertical="center"/>
    </xf>
    <xf numFmtId="179" fontId="13" fillId="10" borderId="0" xfId="0" applyNumberFormat="1" applyFont="1" applyFill="1">
      <alignment vertical="center"/>
    </xf>
    <xf numFmtId="179" fontId="0" fillId="11" borderId="0" xfId="0" applyNumberFormat="1" applyFill="1">
      <alignment vertical="center"/>
    </xf>
    <xf numFmtId="0" fontId="2" fillId="9" borderId="5" xfId="0" applyFont="1" applyFill="1" applyBorder="1" applyAlignment="1">
      <alignment horizontal="right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14" xfId="0" applyNumberFormat="1" applyFont="1" applyFill="1" applyBorder="1" applyAlignment="1">
      <alignment horizontal="center" vertical="center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left" vertical="top" wrapText="1"/>
    </xf>
    <xf numFmtId="0" fontId="6" fillId="4" borderId="6" xfId="0" applyFont="1" applyFill="1" applyBorder="1" applyAlignment="1">
      <alignment horizontal="left" vertical="top" wrapText="1"/>
    </xf>
    <xf numFmtId="0" fontId="6" fillId="4" borderId="7" xfId="0" applyFont="1" applyFill="1" applyBorder="1" applyAlignment="1">
      <alignment horizontal="left" vertical="top" wrapText="1"/>
    </xf>
    <xf numFmtId="0" fontId="6" fillId="4" borderId="8" xfId="0" applyFont="1" applyFill="1" applyBorder="1" applyAlignment="1">
      <alignment horizontal="left" vertical="top" wrapText="1"/>
    </xf>
    <xf numFmtId="0" fontId="6" fillId="4" borderId="9" xfId="0" applyFont="1" applyFill="1" applyBorder="1" applyAlignment="1">
      <alignment horizontal="left" vertical="top" wrapText="1"/>
    </xf>
    <xf numFmtId="0" fontId="6" fillId="4" borderId="11" xfId="0" applyFont="1" applyFill="1" applyBorder="1" applyAlignment="1">
      <alignment horizontal="left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9" fillId="0" borderId="1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showWhiteSpace="0" view="pageLayout" zoomScaleNormal="100" zoomScaleSheetLayoutView="100" workbookViewId="0">
      <selection activeCell="C8" sqref="C8:D8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3" t="s">
        <v>50</v>
      </c>
      <c r="B1" s="19" t="s">
        <v>87</v>
      </c>
      <c r="C1" s="36" t="s">
        <v>74</v>
      </c>
      <c r="D1" s="37"/>
      <c r="E1" s="105"/>
      <c r="F1" s="106"/>
      <c r="G1" s="106"/>
      <c r="H1" s="107"/>
    </row>
    <row r="2" spans="1:9" ht="22.5" customHeight="1">
      <c r="A2" s="15" t="s">
        <v>39</v>
      </c>
      <c r="B2" s="29" t="s">
        <v>88</v>
      </c>
      <c r="C2" s="38"/>
      <c r="D2" s="39"/>
      <c r="E2" s="108"/>
      <c r="F2" s="109"/>
      <c r="G2" s="109"/>
      <c r="H2" s="110"/>
    </row>
    <row r="3" spans="1:9" ht="22.5" customHeight="1">
      <c r="A3" s="15" t="s">
        <v>40</v>
      </c>
      <c r="B3" s="16">
        <f ca="1">TODAY()</f>
        <v>44879</v>
      </c>
      <c r="C3" s="15" t="s">
        <v>41</v>
      </c>
      <c r="D3" s="18">
        <v>44879</v>
      </c>
      <c r="E3" s="108"/>
      <c r="F3" s="109"/>
      <c r="G3" s="109"/>
      <c r="H3" s="110"/>
    </row>
    <row r="4" spans="1:9" ht="22.5" customHeight="1">
      <c r="A4" s="14" t="s">
        <v>38</v>
      </c>
      <c r="B4" s="42"/>
      <c r="C4" s="42"/>
      <c r="D4" s="43"/>
      <c r="E4" s="111"/>
      <c r="F4" s="112"/>
      <c r="G4" s="112"/>
      <c r="H4" s="113"/>
    </row>
    <row r="5" spans="1:9">
      <c r="A5" s="40" t="s">
        <v>0</v>
      </c>
      <c r="B5" s="41"/>
      <c r="C5" s="40" t="s">
        <v>5</v>
      </c>
      <c r="D5" s="41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63" t="s">
        <v>51</v>
      </c>
      <c r="B6" s="64"/>
      <c r="C6" s="53" t="s">
        <v>84</v>
      </c>
      <c r="D6" s="54"/>
      <c r="E6" s="3" t="s">
        <v>6</v>
      </c>
      <c r="F6" s="6">
        <v>258000</v>
      </c>
      <c r="G6" s="3">
        <v>1</v>
      </c>
      <c r="H6" s="6">
        <f>F6*G6</f>
        <v>258000</v>
      </c>
      <c r="I6" s="2"/>
    </row>
    <row r="7" spans="1:9" ht="24" customHeight="1">
      <c r="A7" s="65"/>
      <c r="B7" s="66"/>
      <c r="C7" s="53" t="s">
        <v>76</v>
      </c>
      <c r="D7" s="54"/>
      <c r="E7" s="22" t="s">
        <v>13</v>
      </c>
      <c r="F7" s="6">
        <v>20000</v>
      </c>
      <c r="G7" s="3">
        <v>1</v>
      </c>
      <c r="H7" s="6">
        <f t="shared" ref="H7:H19" si="0">F7*G7</f>
        <v>20000</v>
      </c>
      <c r="I7" s="2"/>
    </row>
    <row r="8" spans="1:9" ht="25.5" customHeight="1">
      <c r="A8" s="65"/>
      <c r="B8" s="66"/>
      <c r="C8" s="117" t="s">
        <v>77</v>
      </c>
      <c r="D8" s="118"/>
      <c r="E8" s="3" t="s">
        <v>7</v>
      </c>
      <c r="F8" s="6">
        <v>166000</v>
      </c>
      <c r="G8" s="3">
        <v>1</v>
      </c>
      <c r="H8" s="6">
        <f t="shared" si="0"/>
        <v>166000</v>
      </c>
      <c r="I8" s="2"/>
    </row>
    <row r="9" spans="1:9" ht="37.5" customHeight="1">
      <c r="A9" s="65"/>
      <c r="B9" s="66"/>
      <c r="C9" s="53" t="s">
        <v>83</v>
      </c>
      <c r="D9" s="54"/>
      <c r="E9" s="3" t="s">
        <v>8</v>
      </c>
      <c r="F9" s="6"/>
      <c r="G9" s="3"/>
      <c r="H9" s="6">
        <f t="shared" si="0"/>
        <v>0</v>
      </c>
      <c r="I9" s="2"/>
    </row>
    <row r="10" spans="1:9" ht="24" customHeight="1">
      <c r="A10" s="65"/>
      <c r="B10" s="66"/>
      <c r="C10" s="53" t="s">
        <v>78</v>
      </c>
      <c r="D10" s="54"/>
      <c r="E10" s="3" t="s">
        <v>9</v>
      </c>
      <c r="F10" s="6">
        <v>506000</v>
      </c>
      <c r="G10" s="3">
        <v>1</v>
      </c>
      <c r="H10" s="6">
        <f t="shared" si="0"/>
        <v>506000</v>
      </c>
      <c r="I10" s="2"/>
    </row>
    <row r="11" spans="1:9" ht="24" customHeight="1">
      <c r="A11" s="65"/>
      <c r="B11" s="66"/>
      <c r="C11" s="55"/>
      <c r="D11" s="56"/>
      <c r="E11" s="3" t="s">
        <v>59</v>
      </c>
      <c r="F11" s="6"/>
      <c r="G11" s="3"/>
      <c r="H11" s="6">
        <f t="shared" si="0"/>
        <v>0</v>
      </c>
      <c r="I11" s="2"/>
    </row>
    <row r="12" spans="1:9" ht="24" customHeight="1">
      <c r="A12" s="65"/>
      <c r="B12" s="66"/>
      <c r="C12" s="57" t="s">
        <v>79</v>
      </c>
      <c r="D12" s="54"/>
      <c r="E12" s="3" t="s">
        <v>10</v>
      </c>
      <c r="F12" s="6">
        <v>399000</v>
      </c>
      <c r="G12" s="3">
        <v>1</v>
      </c>
      <c r="H12" s="6">
        <f t="shared" si="0"/>
        <v>399000</v>
      </c>
      <c r="I12" s="2"/>
    </row>
    <row r="13" spans="1:9" ht="24" customHeight="1">
      <c r="A13" s="65"/>
      <c r="B13" s="66"/>
      <c r="C13" s="47" t="s">
        <v>83</v>
      </c>
      <c r="D13" s="48"/>
      <c r="E13" s="3" t="s">
        <v>53</v>
      </c>
      <c r="F13" s="6"/>
      <c r="G13" s="3"/>
      <c r="H13" s="6">
        <f t="shared" si="0"/>
        <v>0</v>
      </c>
      <c r="I13" s="2"/>
    </row>
    <row r="14" spans="1:9" ht="29.25" customHeight="1">
      <c r="A14" s="65"/>
      <c r="B14" s="66"/>
      <c r="C14" s="47" t="s">
        <v>80</v>
      </c>
      <c r="D14" s="48"/>
      <c r="E14" s="3" t="s">
        <v>11</v>
      </c>
      <c r="F14" s="6">
        <v>73000</v>
      </c>
      <c r="G14" s="3">
        <v>1</v>
      </c>
      <c r="H14" s="6">
        <f t="shared" si="0"/>
        <v>73000</v>
      </c>
      <c r="I14" s="2"/>
    </row>
    <row r="15" spans="1:9" ht="24" customHeight="1">
      <c r="A15" s="65"/>
      <c r="B15" s="66"/>
      <c r="C15" s="47" t="s">
        <v>81</v>
      </c>
      <c r="D15" s="48"/>
      <c r="E15" s="3" t="s">
        <v>12</v>
      </c>
      <c r="F15" s="6">
        <v>80000</v>
      </c>
      <c r="G15" s="3">
        <v>1</v>
      </c>
      <c r="H15" s="6">
        <f t="shared" si="0"/>
        <v>80000</v>
      </c>
      <c r="I15" s="2"/>
    </row>
    <row r="16" spans="1:9" ht="24" customHeight="1">
      <c r="A16" s="65"/>
      <c r="B16" s="66"/>
      <c r="C16" s="49"/>
      <c r="D16" s="50"/>
      <c r="E16" s="3" t="s">
        <v>14</v>
      </c>
      <c r="F16" s="6"/>
      <c r="G16" s="3"/>
      <c r="H16" s="6">
        <f t="shared" si="0"/>
        <v>0</v>
      </c>
      <c r="I16" s="2"/>
    </row>
    <row r="17" spans="1:9">
      <c r="A17" s="65"/>
      <c r="B17" s="66"/>
      <c r="C17" s="45" t="s">
        <v>58</v>
      </c>
      <c r="D17" s="46"/>
      <c r="E17" s="4" t="s">
        <v>15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65"/>
      <c r="B18" s="66"/>
      <c r="C18" s="51" t="s">
        <v>82</v>
      </c>
      <c r="D18" s="52"/>
      <c r="E18" s="4" t="s">
        <v>23</v>
      </c>
      <c r="F18" s="7">
        <v>147000</v>
      </c>
      <c r="G18" s="4">
        <v>1</v>
      </c>
      <c r="H18" s="6">
        <f t="shared" si="0"/>
        <v>147000</v>
      </c>
      <c r="I18" s="2"/>
    </row>
    <row r="19" spans="1:9">
      <c r="A19" s="65"/>
      <c r="B19" s="66"/>
      <c r="C19" s="45" t="s">
        <v>86</v>
      </c>
      <c r="D19" s="46"/>
      <c r="E19" s="4" t="s">
        <v>85</v>
      </c>
      <c r="F19" s="7">
        <v>139000</v>
      </c>
      <c r="G19" s="4">
        <v>-1</v>
      </c>
      <c r="H19" s="6">
        <f t="shared" si="0"/>
        <v>-139000</v>
      </c>
      <c r="I19" s="2"/>
    </row>
    <row r="20" spans="1:9" ht="12.75" customHeight="1">
      <c r="A20" s="67" t="s">
        <v>52</v>
      </c>
      <c r="B20" s="68"/>
      <c r="C20" s="44" t="s">
        <v>16</v>
      </c>
      <c r="D20" s="44"/>
      <c r="E20" s="58">
        <f>SUM(H6:H19)</f>
        <v>1570000</v>
      </c>
      <c r="F20" s="58"/>
      <c r="G20" s="24">
        <v>1</v>
      </c>
      <c r="H20" s="116" t="s">
        <v>18</v>
      </c>
      <c r="I20" s="2"/>
    </row>
    <row r="21" spans="1:9" ht="12.75" customHeight="1">
      <c r="A21" s="69"/>
      <c r="B21" s="70"/>
      <c r="C21" s="44"/>
      <c r="D21" s="44"/>
      <c r="E21" s="58">
        <f>E20*G20</f>
        <v>1570000</v>
      </c>
      <c r="F21" s="58"/>
      <c r="G21" s="58"/>
      <c r="H21" s="116"/>
      <c r="I21" s="2"/>
    </row>
    <row r="22" spans="1:9" ht="12.75" customHeight="1">
      <c r="A22" s="69"/>
      <c r="B22" s="70"/>
      <c r="C22" s="44"/>
      <c r="D22" s="44"/>
      <c r="E22" s="58"/>
      <c r="F22" s="58"/>
      <c r="G22" s="58"/>
      <c r="H22" s="116"/>
      <c r="I22" s="2"/>
    </row>
    <row r="23" spans="1:9" ht="17.25" customHeight="1">
      <c r="A23" s="69"/>
      <c r="B23" s="70"/>
      <c r="C23" s="83" t="s">
        <v>21</v>
      </c>
      <c r="D23" s="84"/>
      <c r="E23" s="17" t="s">
        <v>1</v>
      </c>
      <c r="F23" s="17" t="s">
        <v>2</v>
      </c>
      <c r="G23" s="17" t="s">
        <v>3</v>
      </c>
      <c r="H23" s="17"/>
      <c r="I23" s="2"/>
    </row>
    <row r="24" spans="1:9" ht="27" customHeight="1">
      <c r="A24" s="71"/>
      <c r="B24" s="72"/>
      <c r="C24" s="47"/>
      <c r="D24" s="48"/>
      <c r="E24" s="5"/>
      <c r="F24" s="6"/>
      <c r="G24" s="3"/>
      <c r="H24" s="6">
        <f>F24*G24</f>
        <v>0</v>
      </c>
      <c r="I24" s="2"/>
    </row>
    <row r="25" spans="1:9" ht="25.15" customHeight="1">
      <c r="A25" s="88" t="s">
        <v>75</v>
      </c>
      <c r="B25" s="89"/>
      <c r="C25" s="85"/>
      <c r="D25" s="48"/>
      <c r="E25" s="5"/>
      <c r="F25" s="6"/>
      <c r="G25" s="3"/>
      <c r="H25" s="6">
        <f>F25*G25</f>
        <v>0</v>
      </c>
      <c r="I25" s="2"/>
    </row>
    <row r="26" spans="1:9">
      <c r="A26" s="90"/>
      <c r="B26" s="91"/>
      <c r="C26" s="85"/>
      <c r="D26" s="48"/>
      <c r="E26" s="5"/>
      <c r="F26" s="6"/>
      <c r="G26" s="3"/>
      <c r="H26" s="6">
        <f t="shared" ref="H26:H32" si="1">F26*G26</f>
        <v>0</v>
      </c>
      <c r="I26" s="2"/>
    </row>
    <row r="27" spans="1:9">
      <c r="A27" s="90"/>
      <c r="B27" s="91"/>
      <c r="C27" s="45"/>
      <c r="D27" s="46"/>
      <c r="E27" s="5"/>
      <c r="F27" s="6"/>
      <c r="G27" s="3"/>
      <c r="H27" s="6">
        <f t="shared" si="1"/>
        <v>0</v>
      </c>
      <c r="I27" s="2"/>
    </row>
    <row r="28" spans="1:9">
      <c r="A28" s="90"/>
      <c r="B28" s="91"/>
      <c r="E28" s="5"/>
      <c r="F28" s="6"/>
      <c r="G28" s="3"/>
      <c r="H28" s="6">
        <f t="shared" si="1"/>
        <v>0</v>
      </c>
      <c r="I28" s="2"/>
    </row>
    <row r="29" spans="1:9">
      <c r="A29" s="90"/>
      <c r="B29" s="91"/>
      <c r="C29" s="45"/>
      <c r="D29" s="46"/>
      <c r="E29" s="5"/>
      <c r="F29" s="6"/>
      <c r="G29" s="3"/>
      <c r="H29" s="6">
        <f t="shared" si="1"/>
        <v>0</v>
      </c>
      <c r="I29" s="2"/>
    </row>
    <row r="30" spans="1:9">
      <c r="A30" s="90"/>
      <c r="B30" s="91"/>
      <c r="C30" s="45"/>
      <c r="D30" s="4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90"/>
      <c r="B31" s="91"/>
      <c r="C31" s="45"/>
      <c r="D31" s="46"/>
      <c r="E31" s="5"/>
      <c r="F31" s="6"/>
      <c r="G31" s="3"/>
      <c r="H31" s="6">
        <f t="shared" si="1"/>
        <v>0</v>
      </c>
      <c r="I31" s="2"/>
    </row>
    <row r="32" spans="1:9">
      <c r="A32" s="92"/>
      <c r="B32" s="93"/>
      <c r="C32" s="45"/>
      <c r="D32" s="46"/>
      <c r="E32" s="5"/>
      <c r="F32" s="6"/>
      <c r="G32" s="3"/>
      <c r="H32" s="6">
        <f t="shared" si="1"/>
        <v>0</v>
      </c>
      <c r="I32" s="2"/>
    </row>
    <row r="33" spans="1:9" ht="13.5" customHeight="1">
      <c r="A33" s="94" t="s">
        <v>29</v>
      </c>
      <c r="B33" s="95"/>
      <c r="C33" s="79" t="str">
        <f>IF(F37="현금(이체X)",Sheet2!C1,IF(F37="카드",Sheet2!C1,IF(F37="이체 및 현금영수증",Sheet2!C1,IF(F37="카드+현금",Sheet2!C2,IF(F37="현금+카드",Sheet2!C3,IF(F37="이체 및 세금계산서",Sheet2!C1))))))</f>
        <v>현금+카드(VAT포함)</v>
      </c>
      <c r="D33" s="80"/>
      <c r="E33" s="59">
        <f>SUM(H24:H32)</f>
        <v>0</v>
      </c>
      <c r="F33" s="60"/>
      <c r="G33" s="60"/>
      <c r="H33" s="114" t="s">
        <v>18</v>
      </c>
      <c r="I33" s="2"/>
    </row>
    <row r="34" spans="1:9" ht="14.25" customHeight="1">
      <c r="A34" s="96"/>
      <c r="B34" s="97"/>
      <c r="C34" s="81"/>
      <c r="D34" s="82"/>
      <c r="E34" s="61"/>
      <c r="F34" s="62"/>
      <c r="G34" s="62"/>
      <c r="H34" s="115"/>
      <c r="I34" s="2"/>
    </row>
    <row r="35" spans="1:9" ht="16.5" customHeight="1">
      <c r="A35" s="86" t="s">
        <v>32</v>
      </c>
      <c r="B35" s="87"/>
      <c r="C35" s="77">
        <f>IF(F37="카드+현금",Sheet3!C11,IF(F37="현금+카드",Sheet3!C4))</f>
        <v>800000</v>
      </c>
      <c r="D35" s="78"/>
      <c r="E35" s="8" t="s">
        <v>4</v>
      </c>
      <c r="F35" s="121">
        <f>SUM(E21,E33)</f>
        <v>1570000</v>
      </c>
      <c r="G35" s="121"/>
      <c r="H35" s="9" t="s">
        <v>18</v>
      </c>
      <c r="I35" s="2"/>
    </row>
    <row r="36" spans="1:9" ht="16.5" customHeight="1">
      <c r="A36" s="86" t="s">
        <v>31</v>
      </c>
      <c r="B36" s="87"/>
      <c r="C36" s="75">
        <f>IF(F37="카드+현금",Sheet3!C9,IF(F37="현금+카드",Sheet3!C6))</f>
        <v>847000.00000000012</v>
      </c>
      <c r="D36" s="76"/>
      <c r="E36" s="8" t="s">
        <v>19</v>
      </c>
      <c r="F36" s="119">
        <f>F35*1.1-F35</f>
        <v>157000.00000000023</v>
      </c>
      <c r="G36" s="120"/>
      <c r="H36" s="10"/>
      <c r="I36" s="2"/>
    </row>
    <row r="37" spans="1:9" ht="17.25" customHeight="1">
      <c r="A37" s="86" t="s">
        <v>27</v>
      </c>
      <c r="B37" s="87"/>
      <c r="C37" s="99"/>
      <c r="D37" s="100"/>
      <c r="E37" s="8" t="s">
        <v>26</v>
      </c>
      <c r="F37" s="73" t="s">
        <v>89</v>
      </c>
      <c r="G37" s="74"/>
      <c r="H37" s="28" t="str">
        <f>IF(F37="현금(이체X)",Sheet2!B2,IF(F37="웹결제",Sheet2!A7,IF(F37="이체 및 현금영수증",Sheet2!B1,IF(F37="카드+현금",Sheet2!B3,IF(F37="현금+카드",Sheet2!B3,IF(F37="이체 및 세금계산서",Sheet2!B1))))))</f>
        <v>왼쪽참고</v>
      </c>
      <c r="I37" s="2"/>
    </row>
    <row r="38" spans="1:9" ht="19.5" customHeight="1">
      <c r="A38" s="94" t="s">
        <v>28</v>
      </c>
      <c r="B38" s="95"/>
      <c r="C38" s="101">
        <f>SUM(C35:C36)-C37</f>
        <v>1647000</v>
      </c>
      <c r="D38" s="102"/>
      <c r="E38" s="21" t="s">
        <v>27</v>
      </c>
      <c r="F38" s="123"/>
      <c r="G38" s="124"/>
      <c r="H38" s="125"/>
      <c r="I38" s="2"/>
    </row>
    <row r="39" spans="1:9" ht="20.25" customHeight="1">
      <c r="A39" s="96"/>
      <c r="B39" s="97"/>
      <c r="C39" s="103"/>
      <c r="D39" s="104"/>
      <c r="E39" s="25" t="s">
        <v>20</v>
      </c>
      <c r="F39" s="122">
        <f>IF(F37="현금(이체X)",F35,IF(F37="웹결제",ROUND(Sheet2!B7,-4),IF(F37="이체 및 현금영수증",F35+F35*10%,IF(F37="이체 및 세금계산서",F35+F35*10%,IF(F37="이체 및 세금계산서",F35+F35*10%,)))))-F38</f>
        <v>0</v>
      </c>
      <c r="G39" s="122"/>
      <c r="H39" s="26" t="str">
        <f>IF(F37="현금(이체X)",Sheet2!B2,IF(F37="웹결제",Sheet2!A7,IF(F37="이체 및 현금영수증",Sheet2!B1,IF(F37="카드+현금",Sheet2!B3,IF(F37="현금+카드",Sheet2!B3,IF(F37="이체 및 세금계산서",Sheet2!B1))))))</f>
        <v>왼쪽참고</v>
      </c>
      <c r="I39" s="2"/>
    </row>
    <row r="40" spans="1:9" hidden="1">
      <c r="C40" s="2"/>
      <c r="D40" s="2"/>
      <c r="E40" s="2"/>
      <c r="F40" s="35" t="s">
        <v>57</v>
      </c>
      <c r="G40" s="35"/>
      <c r="H40" s="27">
        <f>F39-(F36+F35)</f>
        <v>-1727000.0000000002</v>
      </c>
      <c r="I40" s="2"/>
    </row>
    <row r="41" spans="1:9" ht="16.5" customHeight="1">
      <c r="C41" s="2"/>
      <c r="D41" s="2"/>
      <c r="E41" s="98" t="s">
        <v>54</v>
      </c>
      <c r="F41" s="98"/>
      <c r="G41" s="98"/>
      <c r="H41" s="98"/>
      <c r="I41" s="2"/>
    </row>
    <row r="42" spans="1:9">
      <c r="C42" s="2"/>
      <c r="D42" s="2"/>
      <c r="E42" s="98"/>
      <c r="F42" s="98"/>
      <c r="G42" s="98"/>
      <c r="H42" s="98"/>
      <c r="I42" s="2"/>
    </row>
    <row r="43" spans="1:9">
      <c r="C43" s="2"/>
      <c r="D43" s="2"/>
      <c r="E43" s="98"/>
      <c r="F43" s="98"/>
      <c r="G43" s="98"/>
      <c r="H43" s="98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4">
    <mergeCell ref="E41:H43"/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A37:B37"/>
    <mergeCell ref="A25:B32"/>
    <mergeCell ref="A33:B34"/>
    <mergeCell ref="A35:B35"/>
    <mergeCell ref="A36:B36"/>
    <mergeCell ref="F37:G37"/>
    <mergeCell ref="C36:D36"/>
    <mergeCell ref="C35:D35"/>
    <mergeCell ref="C33:D34"/>
    <mergeCell ref="C23:D23"/>
    <mergeCell ref="C24:D24"/>
    <mergeCell ref="C25:D25"/>
    <mergeCell ref="C26:D26"/>
    <mergeCell ref="C32:D32"/>
    <mergeCell ref="C27:D27"/>
    <mergeCell ref="C29:D29"/>
    <mergeCell ref="C31:D31"/>
    <mergeCell ref="E21:G22"/>
    <mergeCell ref="E33:G34"/>
    <mergeCell ref="C30:D30"/>
    <mergeCell ref="A6:B19"/>
    <mergeCell ref="A20:B24"/>
    <mergeCell ref="F40:G40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C17:D17"/>
    <mergeCell ref="E20:F20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Sheet2!$A$2:$A$6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Sheet2!$A$8:$A$11</xm:f>
          </x14:formula1>
          <xm:sqref>C17</xm:sqref>
        </x14:dataValidation>
        <x14:dataValidation type="list" allowBlank="1" showInputMessage="1" showErrorMessage="1" xr:uid="{00000000-0002-0000-0000-000002000000}">
          <x14:formula1>
            <xm:f>Sheet2!$A$12:$A$16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I13" sqref="I13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109" t="s">
        <v>69</v>
      </c>
      <c r="B3" s="109"/>
      <c r="C3" s="109"/>
      <c r="E3" t="s">
        <v>62</v>
      </c>
      <c r="F3">
        <f>Sheet1!F35</f>
        <v>1570000</v>
      </c>
    </row>
    <row r="4" spans="1:7">
      <c r="A4" t="s">
        <v>68</v>
      </c>
      <c r="B4" s="30" t="s">
        <v>66</v>
      </c>
      <c r="C4" s="32">
        <v>800000</v>
      </c>
      <c r="D4" t="s">
        <v>63</v>
      </c>
    </row>
    <row r="5" spans="1:7">
      <c r="B5" t="s">
        <v>19</v>
      </c>
      <c r="C5">
        <v>1.1000000000000001</v>
      </c>
      <c r="D5" t="s">
        <v>64</v>
      </c>
    </row>
    <row r="6" spans="1:7">
      <c r="B6" t="s">
        <v>61</v>
      </c>
      <c r="C6" s="33">
        <f>(F3-C4)*C5</f>
        <v>847000.00000000012</v>
      </c>
      <c r="D6" t="s">
        <v>65</v>
      </c>
    </row>
    <row r="8" spans="1:7">
      <c r="A8" s="109" t="s">
        <v>70</v>
      </c>
      <c r="B8" s="109"/>
      <c r="C8" s="109"/>
    </row>
    <row r="9" spans="1:7">
      <c r="A9" t="s">
        <v>68</v>
      </c>
      <c r="B9" s="31" t="s">
        <v>67</v>
      </c>
      <c r="C9" s="34"/>
      <c r="D9" t="s">
        <v>63</v>
      </c>
      <c r="G9" s="33">
        <f>((F3*C10)-C9)/C10</f>
        <v>1570000</v>
      </c>
    </row>
    <row r="10" spans="1:7">
      <c r="B10" t="s">
        <v>19</v>
      </c>
      <c r="C10">
        <v>1.1000000000000001</v>
      </c>
      <c r="D10" t="s">
        <v>64</v>
      </c>
    </row>
    <row r="11" spans="1:7">
      <c r="B11" t="s">
        <v>60</v>
      </c>
      <c r="C11" s="33">
        <f>ROUND(G9,-3)</f>
        <v>1570000</v>
      </c>
      <c r="D11" t="s">
        <v>65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B7" sqref="B7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22</v>
      </c>
      <c r="C1" t="s">
        <v>33</v>
      </c>
      <c r="D1" s="12" t="s">
        <v>35</v>
      </c>
      <c r="E1" s="12" t="s">
        <v>35</v>
      </c>
    </row>
    <row r="2" spans="1:5">
      <c r="A2" t="s">
        <v>55</v>
      </c>
      <c r="B2" t="s">
        <v>18</v>
      </c>
      <c r="C2" s="20" t="s">
        <v>73</v>
      </c>
      <c r="D2" t="s">
        <v>34</v>
      </c>
    </row>
    <row r="3" spans="1:5">
      <c r="A3" t="s">
        <v>24</v>
      </c>
      <c r="B3" t="s">
        <v>30</v>
      </c>
      <c r="C3" s="20" t="s">
        <v>72</v>
      </c>
      <c r="D3" s="13" t="s">
        <v>36</v>
      </c>
    </row>
    <row r="4" spans="1:5">
      <c r="A4" t="s">
        <v>25</v>
      </c>
      <c r="B4" s="11">
        <f>Sheet1!F35-(Sheet1!C35)</f>
        <v>770000</v>
      </c>
    </row>
    <row r="5" spans="1:5">
      <c r="A5" t="s">
        <v>71</v>
      </c>
      <c r="B5" s="11"/>
    </row>
    <row r="6" spans="1:5">
      <c r="A6" t="s">
        <v>37</v>
      </c>
    </row>
    <row r="7" spans="1:5">
      <c r="A7" t="s">
        <v>56</v>
      </c>
    </row>
    <row r="8" spans="1:5">
      <c r="A8" t="s">
        <v>17</v>
      </c>
      <c r="B8" s="11">
        <v>60000</v>
      </c>
    </row>
    <row r="9" spans="1:5">
      <c r="A9" t="s">
        <v>44</v>
      </c>
      <c r="B9" s="11">
        <v>70000</v>
      </c>
    </row>
    <row r="10" spans="1:5">
      <c r="A10" t="s">
        <v>42</v>
      </c>
      <c r="B10" s="11">
        <v>80000</v>
      </c>
    </row>
    <row r="11" spans="1:5">
      <c r="A11" t="s">
        <v>43</v>
      </c>
      <c r="B11" s="11">
        <v>100000</v>
      </c>
    </row>
    <row r="12" spans="1:5">
      <c r="A12" t="s">
        <v>46</v>
      </c>
      <c r="B12" s="11">
        <v>151200</v>
      </c>
    </row>
    <row r="13" spans="1:5">
      <c r="A13" t="s">
        <v>45</v>
      </c>
      <c r="B13" s="11">
        <v>188000</v>
      </c>
    </row>
    <row r="14" spans="1:5">
      <c r="A14" t="s">
        <v>47</v>
      </c>
      <c r="B14" s="11">
        <v>194290</v>
      </c>
    </row>
    <row r="15" spans="1:5">
      <c r="A15" t="s">
        <v>48</v>
      </c>
      <c r="B15" s="11">
        <v>359000</v>
      </c>
    </row>
    <row r="16" spans="1:5">
      <c r="A16" t="s">
        <v>49</v>
      </c>
    </row>
    <row r="17" spans="1:1">
      <c r="A17" s="20"/>
    </row>
    <row r="18" spans="1:1">
      <c r="A18" s="20"/>
    </row>
    <row r="19" spans="1:1">
      <c r="A19" s="20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2022-11-14T07:49:30Z</cp:lastPrinted>
  <dcterms:created xsi:type="dcterms:W3CDTF">2019-03-28T03:58:09Z</dcterms:created>
  <dcterms:modified xsi:type="dcterms:W3CDTF">2022-11-14T07:55:17Z</dcterms:modified>
</cp:coreProperties>
</file>