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CBE1F08-8105-4BA5-BA30-1C4E8033780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  <sheet name="Sheet3" sheetId="3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<sst xmlns="http://schemas.openxmlformats.org/spreadsheetml/2006/main" count="95" uniqueCount="86">
  <si>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</si>
  <si>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</si>
  <si>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</si>
  <si>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</si>
  <si>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</si>
  <si>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</si>
  <si>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</si>
  <si>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</si>
  <si>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</si>
  <si>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</si>
  <si>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</si>
  <si>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</si>
  <si>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</si>
  <si>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</si>
  <si>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</si>
  <si>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</si>
  <si>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</si>
  <si>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</si>
  <si>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</si>
  <si>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</si>
  <si>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</si>
  <si>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</si>
  <si>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</si>
  <si>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</si>
  <si>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</si>
  <si>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</si>
  <si>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</si>
  <si>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</si>
  <si>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</si>
  <si>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</si>
  <si>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</si>
  <si>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</si>
  <si>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</si>
  <si>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</si>
  <si>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</si>
  <si>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</si>
  <si>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</si>
  <si>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</si>
  <si>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</si>
  <si>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</si>
  <si>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</si>
  <si>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</si>
  <si>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</si>
  <si>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</si>
  <si>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</si>
  <si>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</si>
  <si>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</si>
  <si>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</si>
  <si>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</si>
  <si>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</si>
  <si>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</si>
  <si>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</si>
  <si>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</si>
  <si>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</si>
  <si>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</si>
  <si>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</si>
  <si>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</si>
  <si>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</si>
  <si>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</si>
  <si>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</si>
  <si>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</si>
  <si>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</si>
  <si>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</si>
  <si>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</si>
  <si>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</si>
  <si>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</si>
  <si>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</si>
  <si>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</si>
  <si>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</si>
  <si>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</si>
  <si>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</si>
  <si>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</si>
  <si>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</si>
  <si>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</si>
  <si>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코어i7-12세대 12700K (엘더레이크) (벌크)</t>
    <phoneticPr fontId="1" type="noConversion"/>
  </si>
  <si>
    <t>3RSYS Socoool RC1900N 솔더링 (블랙)</t>
    <phoneticPr fontId="1" type="noConversion"/>
  </si>
  <si>
    <t>MSI MAG B760M 박격포 II</t>
    <phoneticPr fontId="1" type="noConversion"/>
  </si>
  <si>
    <t>마이크론 Crucial DDR5-5600 CL46 대원씨티에스 (32GB)</t>
    <phoneticPr fontId="1" type="noConversion"/>
  </si>
  <si>
    <t>MSI 지포스 RTX 5060 벤투스 2X OC D7 8GB</t>
    <phoneticPr fontId="1" type="noConversion"/>
  </si>
  <si>
    <t>아이구주 HATCH S400 BTF FULL MESH (블랙)</t>
    <phoneticPr fontId="1" type="noConversion"/>
  </si>
  <si>
    <t>마이크로닉스 Classic II 풀체인지 700W 80PLUS브론즈 ATX3.1</t>
    <phoneticPr fontId="1" type="noConversion"/>
  </si>
  <si>
    <t>김상철</t>
    <phoneticPr fontId="1" type="noConversion"/>
  </si>
  <si>
    <t>010-7524-3767</t>
    <phoneticPr fontId="1" type="noConversion"/>
  </si>
  <si>
    <t>SK하이닉스 Platinum P41 M.2 NVMe (1TB)</t>
    <phoneticPr fontId="1" type="noConversion"/>
  </si>
  <si>
    <t>카드+현금</t>
  </si>
  <si>
    <t>계약금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</si>
</sst>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7" sqref="C7:D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39</v>
      </c>
      <c r="B1" s="13" t="s">
        <v>81</v>
      </c>
      <c r="C1" s="45" t="s">
        <v>64</v>
      </c>
      <c r="D1" s="46"/>
      <c r="E1" s="118"/>
      <c r="F1" s="119"/>
      <c r="G1" s="119"/>
      <c r="H1" s="120"/>
    </row>
    <row r="2" spans="1:9" ht="22.5" customHeight="1">
      <c r="A2" s="14" t="s">
        <v>33</v>
      </c>
      <c r="B2" s="15" t="s">
        <v>82</v>
      </c>
      <c r="C2" s="47"/>
      <c r="D2" s="48"/>
      <c r="E2" s="121"/>
      <c r="F2" s="122"/>
      <c r="G2" s="122"/>
      <c r="H2" s="123"/>
    </row>
    <row r="3" spans="1:9" ht="22.5" customHeight="1">
      <c r="A3" s="14" t="s">
        <v>34</v>
      </c>
      <c r="B3" s="16">
        <f ca="1">TODAY()</f>
        <v>46046</v>
      </c>
      <c r="C3" s="14" t="s">
        <v>35</v>
      </c>
      <c r="D3" s="17">
        <v>46054</v>
      </c>
      <c r="E3" s="121"/>
      <c r="F3" s="122"/>
      <c r="G3" s="122"/>
      <c r="H3" s="123"/>
    </row>
    <row r="4" spans="1:9" ht="22.5" customHeight="1">
      <c r="A4" s="18" t="s">
        <v>32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65</v>
      </c>
      <c r="B6" s="74"/>
      <c r="C6" s="63" t="s">
        <v>74</v>
      </c>
      <c r="D6" s="64"/>
      <c r="E6" s="20" t="s">
        <v>6</v>
      </c>
      <c r="F6" s="21">
        <v>405000</v>
      </c>
      <c r="G6" s="20">
        <v>1</v>
      </c>
      <c r="H6" s="34">
        <f>F6*G6</f>
        <v>405000</v>
      </c>
      <c r="I6" s="1"/>
    </row>
    <row r="7" spans="1:9" ht="24" customHeight="1">
      <c r="A7" s="75"/>
      <c r="B7" s="76"/>
      <c r="C7" s="61" t="s">
        <v>75</v>
      </c>
      <c r="D7" s="62"/>
      <c r="E7" s="22" t="s">
        <v>11</v>
      </c>
      <c r="F7" s="21">
        <v>85000</v>
      </c>
      <c r="G7" s="20">
        <v>1</v>
      </c>
      <c r="H7" s="34">
        <f t="shared" ref="H7:H20" si="0">F7*G7</f>
        <v>85000</v>
      </c>
      <c r="I7" s="1"/>
    </row>
    <row r="8" spans="1:9" ht="25.5" customHeight="1">
      <c r="A8" s="75"/>
      <c r="B8" s="76"/>
      <c r="C8" s="130" t="s">
        <v>76</v>
      </c>
      <c r="D8" s="131"/>
      <c r="E8" s="20" t="s">
        <v>7</v>
      </c>
      <c r="F8" s="21">
        <v>182000</v>
      </c>
      <c r="G8" s="20">
        <v>1</v>
      </c>
      <c r="H8" s="34">
        <f t="shared" si="0"/>
        <v>182000</v>
      </c>
      <c r="I8" s="1"/>
    </row>
    <row r="9" spans="1:9" ht="37.5" customHeight="1">
      <c r="A9" s="75"/>
      <c r="B9" s="76"/>
      <c r="C9" s="61" t="s">
        <v>77</v>
      </c>
      <c r="D9" s="62"/>
      <c r="E9" s="20" t="s">
        <v>8</v>
      </c>
      <c r="F9" s="21">
        <v>762000</v>
      </c>
      <c r="G9" s="20">
        <v>1</v>
      </c>
      <c r="H9" s="34">
        <f t="shared" si="0"/>
        <v>762000</v>
      </c>
      <c r="I9" s="1"/>
    </row>
    <row r="10" spans="1:9" ht="24" customHeight="1">
      <c r="A10" s="75"/>
      <c r="B10" s="76"/>
      <c r="C10" s="61" t="s">
        <v>78</v>
      </c>
      <c r="D10" s="62"/>
      <c r="E10" s="20" t="s">
        <v>9</v>
      </c>
      <c r="F10" s="21">
        <v>652000</v>
      </c>
      <c r="G10" s="20">
        <v>1</v>
      </c>
      <c r="H10" s="34">
        <f t="shared" si="0"/>
        <v>652000</v>
      </c>
      <c r="I10" s="1"/>
    </row>
    <row r="11" spans="1:9" ht="24" customHeight="1">
      <c r="A11" s="75"/>
      <c r="B11" s="76"/>
      <c r="C11" s="63"/>
      <c r="D11" s="64"/>
      <c r="E11" s="20" t="s">
        <v>43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83</v>
      </c>
      <c r="D12" s="62"/>
      <c r="E12" s="20" t="s">
        <v>10</v>
      </c>
      <c r="F12" s="21">
        <v>347000</v>
      </c>
      <c r="G12" s="20">
        <v>1</v>
      </c>
      <c r="H12" s="34">
        <f t="shared" si="0"/>
        <v>347000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79</v>
      </c>
      <c r="D14" s="57"/>
      <c r="E14" s="20" t="s">
        <v>58</v>
      </c>
      <c r="F14" s="21">
        <v>55000</v>
      </c>
      <c r="G14" s="20">
        <v>1</v>
      </c>
      <c r="H14" s="34">
        <f t="shared" si="0"/>
        <v>55000</v>
      </c>
      <c r="I14" s="1"/>
    </row>
    <row r="15" spans="1:9" ht="24" customHeight="1">
      <c r="A15" s="75"/>
      <c r="B15" s="76"/>
      <c r="C15" s="56" t="s">
        <v>80</v>
      </c>
      <c r="D15" s="57"/>
      <c r="E15" s="20" t="s">
        <v>59</v>
      </c>
      <c r="F15" s="21">
        <v>82000</v>
      </c>
      <c r="G15" s="20">
        <v>1</v>
      </c>
      <c r="H15" s="34">
        <f t="shared" si="0"/>
        <v>82000</v>
      </c>
      <c r="I15" s="1"/>
    </row>
    <row r="16" spans="1:9" ht="24" customHeight="1">
      <c r="A16" s="75"/>
      <c r="B16" s="76"/>
      <c r="C16" s="56"/>
      <c r="D16" s="58"/>
      <c r="E16" s="20" t="s">
        <v>60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71</v>
      </c>
      <c r="D17" s="67"/>
      <c r="E17" s="23" t="s">
        <v>68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72</v>
      </c>
      <c r="D18" s="67"/>
      <c r="E18" s="23" t="s">
        <v>69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73</v>
      </c>
      <c r="D19" s="60"/>
      <c r="E19" s="20" t="s">
        <v>70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66</v>
      </c>
      <c r="B21" s="78"/>
      <c r="C21" s="53" t="s">
        <v>12</v>
      </c>
      <c r="D21" s="53"/>
      <c r="E21" s="68">
        <f>SUM(H6:H20)</f>
        <v>2650000</v>
      </c>
      <c r="F21" s="68"/>
      <c r="G21" s="39">
        <v>1</v>
      </c>
      <c r="H21" s="129" t="s">
        <v>63</v>
      </c>
      <c r="I21" s="1"/>
    </row>
    <row r="22" spans="1:9" ht="12.75" customHeight="1">
      <c r="A22" s="79"/>
      <c r="B22" s="80"/>
      <c r="C22" s="53"/>
      <c r="D22" s="53"/>
      <c r="E22" s="68">
        <f>E21*G21</f>
        <v>2650000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67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23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카드(VAT포함)+현금</v>
      </c>
      <c r="D34" s="92"/>
      <c r="E34" s="69">
        <f>SUM(H25:H31)</f>
        <v>0</v>
      </c>
      <c r="F34" s="70"/>
      <c r="G34" s="70"/>
      <c r="H34" s="127" t="s">
        <v>62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26</v>
      </c>
      <c r="B36" s="102"/>
      <c r="C36" s="89">
        <f>IF(F38="카드+현금",Sheet3!C11,IF(F38="현금+카드",Sheet3!C4))</f>
        <v>1832000</v>
      </c>
      <c r="D36" s="90"/>
      <c r="E36" s="26" t="s">
        <v>61</v>
      </c>
      <c r="F36" s="134">
        <f>SUM(E22,E34)</f>
        <v>2650000</v>
      </c>
      <c r="G36" s="134"/>
      <c r="H36" s="27" t="s">
        <v>14</v>
      </c>
      <c r="I36" s="1"/>
    </row>
    <row r="37" spans="1:9" ht="16.5" customHeight="1">
      <c r="A37" s="101" t="s">
        <v>25</v>
      </c>
      <c r="B37" s="102"/>
      <c r="C37" s="87">
        <f>IF(F38="카드+현금",Sheet3!C9,IF(F38="현금+카드",Sheet3!C6))</f>
        <v>900000</v>
      </c>
      <c r="D37" s="88"/>
      <c r="E37" s="26" t="s">
        <v>15</v>
      </c>
      <c r="F37" s="132">
        <f>F36*1.1-F36</f>
        <v>265000.00000000047</v>
      </c>
      <c r="G37" s="133"/>
      <c r="H37" s="28"/>
      <c r="I37" s="1"/>
    </row>
    <row r="38" spans="1:9" ht="17.25" customHeight="1">
      <c r="A38" s="101" t="s">
        <v>85</v>
      </c>
      <c r="B38" s="102"/>
      <c r="C38" s="89">
        <v>200000</v>
      </c>
      <c r="D38" s="90"/>
      <c r="E38" s="26" t="s">
        <v>21</v>
      </c>
      <c r="F38" s="85" t="s">
        <v>84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왼쪽참고</v>
      </c>
      <c r="I38" s="1"/>
    </row>
    <row r="39" spans="1:9" ht="19.5" customHeight="1">
      <c r="A39" s="109" t="s">
        <v>22</v>
      </c>
      <c r="B39" s="110"/>
      <c r="C39" s="114">
        <f>SUM(C36:C37)-C38</f>
        <v>2532000</v>
      </c>
      <c r="D39" s="115"/>
      <c r="E39" s="29"/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왼쪽참고</v>
      </c>
      <c r="I40" s="1"/>
    </row>
    <row r="41" spans="1:9" hidden="1">
      <c r="A41" s="31"/>
      <c r="B41" s="31"/>
      <c r="C41" s="32"/>
      <c r="D41" s="32"/>
      <c r="E41" s="32"/>
      <c r="F41" s="44" t="s">
        <v>42</v>
      </c>
      <c r="G41" s="44"/>
      <c r="H41" s="33">
        <f>F40-(F37+F36)</f>
        <v>-2915000.0000000005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C9" sqref="C9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53</v>
      </c>
      <c r="B3" s="43"/>
      <c r="C3" s="43"/>
      <c r="E3" t="s">
        <v>46</v>
      </c>
      <c r="F3">
        <f>Sheet1!F36</f>
        <v>2650000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2365000</v>
      </c>
      <c r="D6" t="s">
        <v>49</v>
      </c>
    </row>
    <row r="8" spans="1:7">
      <c r="A8" s="43" t="s">
        <v>54</v>
      </c>
      <c r="B8" s="43"/>
      <c r="C8" s="43"/>
    </row>
    <row r="9" spans="1:7">
      <c r="A9" t="s">
        <v>52</v>
      </c>
      <c r="B9" s="7" t="s">
        <v>51</v>
      </c>
      <c r="C9" s="10">
        <v>900000</v>
      </c>
      <c r="D9" t="s">
        <v>47</v>
      </c>
      <c r="G9" s="9">
        <f>((F3*C10)-C9)/C10</f>
        <v>1831818.1818181821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1832000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27</v>
      </c>
      <c r="D1" s="3" t="s">
        <v>29</v>
      </c>
      <c r="E1" s="3" t="s">
        <v>29</v>
      </c>
    </row>
    <row r="2" spans="1:5">
      <c r="A2" t="s">
        <v>40</v>
      </c>
      <c r="B2" t="s">
        <v>14</v>
      </c>
      <c r="C2" s="5" t="s">
        <v>57</v>
      </c>
      <c r="D2" t="s">
        <v>28</v>
      </c>
    </row>
    <row r="3" spans="1:5">
      <c r="A3" t="s">
        <v>19</v>
      </c>
      <c r="B3" t="s">
        <v>24</v>
      </c>
      <c r="C3" s="5" t="s">
        <v>56</v>
      </c>
      <c r="D3" s="4" t="s">
        <v>30</v>
      </c>
    </row>
    <row r="4" spans="1:5">
      <c r="A4" t="s">
        <v>20</v>
      </c>
      <c r="B4" s="2">
        <f>Sheet1!F36-(Sheet1!C36)</f>
        <v>818000</v>
      </c>
    </row>
    <row r="5" spans="1:5">
      <c r="A5" t="s">
        <v>55</v>
      </c>
      <c r="B5" s="2"/>
    </row>
    <row r="6" spans="1:5">
      <c r="A6" t="s">
        <v>31</v>
      </c>
    </row>
    <row r="7" spans="1:5">
      <c r="A7" t="s">
        <v>41</v>
      </c>
    </row>
    <row r="8" spans="1:5">
      <c r="A8" t="s">
        <v>13</v>
      </c>
      <c r="B8" s="2">
        <v>60000</v>
      </c>
    </row>
    <row r="9" spans="1:5">
      <c r="A9" t="s">
        <v>38</v>
      </c>
      <c r="B9" s="2">
        <v>70000</v>
      </c>
    </row>
    <row r="10" spans="1:5">
      <c r="A10" t="s">
        <v>36</v>
      </c>
      <c r="B10" s="2">
        <v>80000</v>
      </c>
    </row>
    <row r="11" spans="1:5">
      <c r="A11" t="s">
        <v>37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2026-01-24T07:33:11Z</dcterms:modified>
</cp:coreProperties>
</file>