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BF9569F-3515-4C82-AD90-0E90AFBE7C6F}" xr6:coauthVersionLast="47" xr6:coauthVersionMax="47" xr10:uidLastSave="{BC353F83-63B3-416E-9FAF-7C9A1CC68CDE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<sst xmlns="http://schemas.openxmlformats.org/spreadsheetml/2006/main" count="102" uniqueCount="87">
  <si>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</si>
  <si>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</si>
  <si>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</si>
  <si>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</si>
  <si>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</si>
  <si>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</si>
  <si>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</si>
  <si>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</si>
  <si>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</si>
  <si>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</si>
  <si>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</si>
  <si>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</si>
  <si>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</si>
  <si>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</si>
  <si>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</si>
  <si>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</si>
  <si>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</si>
  <si>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</si>
  <si>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</si>
  <si>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</si>
  <si>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</si>
  <si>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</si>
  <si>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</si>
  <si>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</si>
  <si>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</si>
  <si>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</si>
  <si>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</si>
  <si>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</si>
  <si>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</si>
  <si>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</si>
  <si>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</si>
  <si>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</si>
  <si>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</si>
  <si>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</si>
  <si>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</si>
  <si>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</si>
  <si>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</si>
  <si>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</si>
  <si>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</si>
  <si>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</si>
  <si>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</si>
  <si>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</si>
  <si>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</si>
  <si>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</si>
  <si>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</si>
  <si>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</si>
  <si>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</si>
  <si>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</si>
  <si>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</si>
  <si>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</si>
  <si>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</si>
  <si>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</si>
  <si>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</si>
  <si>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</si>
  <si>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</si>
  <si>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</si>
  <si>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</si>
  <si>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</si>
  <si>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</si>
  <si>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</si>
  <si>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</si>
  <si>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</si>
  <si>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</si>
  <si>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</si>
  <si>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</si>
  <si>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</si>
  <si>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</si>
  <si>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</si>
  <si>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</si>
  <si>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</si>
  <si>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</si>
  <si>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</si>
  <si>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</si>
  <si>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</si>
  <si>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</si>
  <si>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NVIDIA RTX A4000 D6 16GB</t>
    <phoneticPr fontId="1" type="noConversion"/>
  </si>
  <si>
    <t>앱코 SUITMASTER P1000 강화유리 (블랙)</t>
    <phoneticPr fontId="1" type="noConversion"/>
  </si>
  <si>
    <t>FSP HYPER K 700W 80PLUS Standard 230V EU</t>
    <phoneticPr fontId="1" type="noConversion"/>
  </si>
  <si>
    <t>윈도우</t>
    <phoneticPr fontId="1" type="noConversion"/>
  </si>
  <si>
    <t>인텔 코어i7-13세대 13700K (랩터레이크) (정품)</t>
    <phoneticPr fontId="1" type="noConversion"/>
  </si>
  <si>
    <t>MSI MAG B760M 박격포</t>
    <phoneticPr fontId="1" type="noConversion"/>
  </si>
  <si>
    <t>삼성전자 DDR5-5600 (16GB)</t>
    <phoneticPr fontId="1" type="noConversion"/>
  </si>
  <si>
    <t>삼성전자 980 PRO M.2 NVMe (1TB)</t>
    <phoneticPr fontId="1" type="noConversion"/>
  </si>
  <si>
    <t>Microsoft Windows 11 Home (DSP 64bit 한글)</t>
    <phoneticPr fontId="1" type="noConversion"/>
  </si>
  <si>
    <t>김범수 고객님</t>
    <phoneticPr fontId="1" type="noConversion"/>
  </si>
  <si>
    <t>010-2442-5696</t>
    <phoneticPr fontId="1" type="noConversion"/>
  </si>
  <si>
    <t>NZXT KRAKEN 360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</si>
</sst>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4" t="s">
        <v>69</v>
      </c>
      <c r="D1" s="115"/>
      <c r="E1" s="46"/>
      <c r="F1" s="47"/>
      <c r="G1" s="47"/>
      <c r="H1" s="48"/>
    </row>
    <row r="2" spans="1:9" ht="22.5" customHeight="1">
      <c r="A2" s="15" t="s">
        <v>38</v>
      </c>
      <c r="B2" s="130" t="s">
        <v>85</v>
      </c>
      <c r="C2" s="116"/>
      <c r="D2" s="117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45187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8"/>
      <c r="C4" s="118"/>
      <c r="D4" s="119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/>
      <c r="G5" s="1"/>
      <c r="H5" s="1" t="s">
        <v>4</v>
      </c>
    </row>
    <row r="6" spans="1:9" ht="24" customHeight="1">
      <c r="A6" s="101" t="s">
        <v>68</v>
      </c>
      <c r="B6" s="102"/>
      <c r="C6" s="60" t="s">
        <v>79</v>
      </c>
      <c r="D6" s="61"/>
      <c r="E6" s="3" t="s">
        <v>6</v>
      </c>
      <c r="F6" s="6">
        <v>544000</v>
      </c>
      <c r="G6" s="3">
        <v>1</v>
      </c>
      <c r="H6" s="6">
        <f>F6*G6</f>
        <v>544000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270000</v>
      </c>
      <c r="G7" s="3">
        <v>1</v>
      </c>
      <c r="H7" s="6">
        <f t="shared" ref="H7:H20" si="0">F7*G7</f>
        <v>270000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217000</v>
      </c>
      <c r="G8" s="3">
        <v>1</v>
      </c>
      <c r="H8" s="6">
        <f t="shared" si="0"/>
        <v>217000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0" t="s">
        <v>75</v>
      </c>
      <c r="D10" s="61"/>
      <c r="E10" s="3" t="s">
        <v>9</v>
      </c>
      <c r="F10" s="6">
        <v>1565000</v>
      </c>
      <c r="G10" s="3">
        <v>1</v>
      </c>
      <c r="H10" s="6">
        <f t="shared" si="0"/>
        <v>1565000</v>
      </c>
      <c r="I10" s="2"/>
    </row>
    <row r="11" spans="1:9" ht="24" customHeight="1">
      <c r="A11" s="103"/>
      <c r="B11" s="104"/>
      <c r="C11" s="127" t="s">
        <v>49</v>
      </c>
      <c r="D11" s="12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60" t="s">
        <v>82</v>
      </c>
      <c r="D12" s="61"/>
      <c r="E12" s="3" t="s">
        <v>10</v>
      </c>
      <c r="F12" s="6">
        <v>116000</v>
      </c>
      <c r="G12" s="3">
        <v>1</v>
      </c>
      <c r="H12" s="6">
        <f t="shared" si="0"/>
        <v>116000</v>
      </c>
      <c r="I12" s="2"/>
    </row>
    <row r="13" spans="1:9" ht="16.5" customHeight="1">
      <c r="A13" s="103"/>
      <c r="B13" s="104"/>
      <c r="C13" s="91" t="s">
        <v>82</v>
      </c>
      <c r="D13" s="92"/>
      <c r="E13" s="3" t="s">
        <v>10</v>
      </c>
      <c r="F13" s="6">
        <v>116000</v>
      </c>
      <c r="G13" s="3">
        <v>1</v>
      </c>
      <c r="H13" s="6">
        <f t="shared" si="0"/>
        <v>116000</v>
      </c>
      <c r="I13" s="2"/>
    </row>
    <row r="14" spans="1:9" ht="29.25" customHeight="1">
      <c r="A14" s="103"/>
      <c r="B14" s="104"/>
      <c r="C14" s="91" t="s">
        <v>76</v>
      </c>
      <c r="D14" s="92"/>
      <c r="E14" s="3" t="s">
        <v>11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103"/>
      <c r="B15" s="104"/>
      <c r="C15" s="91" t="s">
        <v>77</v>
      </c>
      <c r="D15" s="92"/>
      <c r="E15" s="3" t="s">
        <v>12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3"/>
      <c r="B16" s="104"/>
      <c r="C16" s="123" t="s">
        <v>83</v>
      </c>
      <c r="D16" s="124"/>
      <c r="E16" s="3" t="s">
        <v>78</v>
      </c>
      <c r="F16" s="6">
        <v>157000</v>
      </c>
      <c r="G16" s="3">
        <v>1</v>
      </c>
      <c r="H16" s="6">
        <f t="shared" si="0"/>
        <v>157000</v>
      </c>
      <c r="I16" s="2"/>
    </row>
    <row r="17" spans="1:9">
      <c r="A17" s="103"/>
      <c r="B17" s="104"/>
      <c r="C17" s="129" t="s">
        <v>67</v>
      </c>
      <c r="D17" s="11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66</v>
      </c>
      <c r="D18" s="112"/>
      <c r="E18" s="4" t="s">
        <v>22</v>
      </c>
      <c r="F18" s="7">
        <v>0</v>
      </c>
      <c r="G18" s="4">
        <v>1</v>
      </c>
      <c r="H18" s="6"/>
      <c r="I18" s="2"/>
    </row>
    <row r="19" spans="1:9">
      <c r="A19" s="103"/>
      <c r="B19" s="104"/>
      <c r="C19" s="125" t="s">
        <v>70</v>
      </c>
      <c r="D19" s="126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3"/>
      <c r="B20" s="104"/>
      <c r="C20" s="121"/>
      <c r="D20" s="122"/>
      <c r="E20" s="4" t="s">
        <v>72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74</v>
      </c>
      <c r="B21" s="106"/>
      <c r="C21" s="120" t="s">
        <v>15</v>
      </c>
      <c r="D21" s="120"/>
      <c r="E21" s="96">
        <f>SUM(H6:H20)</f>
        <v>3344000</v>
      </c>
      <c r="F21" s="96"/>
      <c r="G21" s="24">
        <v>1</v>
      </c>
      <c r="H21" s="57" t="s">
        <v>17</v>
      </c>
      <c r="I21" s="2"/>
    </row>
    <row r="22" spans="1:9" ht="12.75" customHeight="1">
      <c r="A22" s="107"/>
      <c r="B22" s="108"/>
      <c r="C22" s="120"/>
      <c r="D22" s="120"/>
      <c r="E22" s="96">
        <f>E21*G21</f>
        <v>3344000</v>
      </c>
      <c r="F22" s="96"/>
      <c r="G22" s="96"/>
      <c r="H22" s="57"/>
      <c r="I22" s="2"/>
    </row>
    <row r="23" spans="1:9" ht="12.75" customHeight="1">
      <c r="A23" s="107"/>
      <c r="B23" s="108"/>
      <c r="C23" s="120"/>
      <c r="D23" s="120"/>
      <c r="E23" s="96"/>
      <c r="F23" s="96"/>
      <c r="G23" s="96"/>
      <c r="H23" s="57"/>
      <c r="I23" s="2"/>
    </row>
    <row r="24" spans="1:9" ht="17.25" customHeight="1">
      <c r="A24" s="107"/>
      <c r="B24" s="108"/>
      <c r="C24" s="89" t="s">
        <v>20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1"/>
      <c r="D25" s="92"/>
      <c r="E25" s="5"/>
      <c r="F25" s="6"/>
      <c r="G25" s="3"/>
      <c r="H25" s="6">
        <f>F25*G25</f>
        <v>0</v>
      </c>
      <c r="I25" s="2"/>
    </row>
    <row r="26" spans="1:9" ht="25.15" customHeight="1">
      <c r="A26" s="73" t="s">
        <v>64</v>
      </c>
      <c r="B26" s="74"/>
      <c r="C26" s="93"/>
      <c r="D26" s="92"/>
      <c r="E26" s="5"/>
      <c r="F26" s="6"/>
      <c r="G26" s="3"/>
      <c r="H26" s="6">
        <f>F26*G26</f>
        <v>0</v>
      </c>
      <c r="I26" s="2"/>
    </row>
    <row r="27" spans="1:9">
      <c r="A27" s="75"/>
      <c r="B27" s="76"/>
      <c r="C27" s="93"/>
      <c r="D27" s="92"/>
      <c r="E27" s="5"/>
      <c r="F27" s="6"/>
      <c r="G27" s="3"/>
      <c r="H27" s="6">
        <f t="shared" ref="H27:H33" si="1">F27*G27</f>
        <v>0</v>
      </c>
      <c r="I27" s="2"/>
    </row>
    <row r="28" spans="1:9">
      <c r="A28" s="75"/>
      <c r="B28" s="76"/>
      <c r="C28" s="94"/>
      <c r="D28" s="95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5"/>
      <c r="B32" s="76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7"/>
      <c r="B33" s="78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6" t="s">
        <v>28</v>
      </c>
      <c r="B34" s="37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97">
        <f>SUM(H25:H33)</f>
        <v>0</v>
      </c>
      <c r="F34" s="98"/>
      <c r="G34" s="98"/>
      <c r="H34" s="55" t="s">
        <v>17</v>
      </c>
      <c r="I34" s="2"/>
    </row>
    <row r="35" spans="1:9" ht="14.25" customHeight="1">
      <c r="A35" s="38"/>
      <c r="B35" s="39"/>
      <c r="C35" s="87"/>
      <c r="D35" s="88"/>
      <c r="E35" s="99"/>
      <c r="F35" s="100"/>
      <c r="G35" s="100"/>
      <c r="H35" s="56"/>
      <c r="I35" s="2"/>
    </row>
    <row r="36" spans="1:9" ht="16.5" customHeight="1">
      <c r="A36" s="71" t="s">
        <v>31</v>
      </c>
      <c r="B36" s="72"/>
      <c r="C36" s="83" t="b">
        <f>IF(F38="카드+현금",Sheet3!C11,IF(F38="현금+카드",Sheet3!C4))</f>
        <v>0</v>
      </c>
      <c r="D36" s="84"/>
      <c r="E36" s="8" t="s">
        <v>4</v>
      </c>
      <c r="F36" s="66">
        <f>SUM(E22,E34)</f>
        <v>3344000</v>
      </c>
      <c r="G36" s="66"/>
      <c r="H36" s="9" t="s">
        <v>17</v>
      </c>
      <c r="I36" s="2"/>
    </row>
    <row r="37" spans="1:9" ht="16.5" customHeight="1">
      <c r="A37" s="71" t="s">
        <v>30</v>
      </c>
      <c r="B37" s="72"/>
      <c r="C37" s="81" t="b">
        <f>IF(F38="카드+현금",Sheet3!C9,IF(F38="현금+카드",Sheet3!C6))</f>
        <v>0</v>
      </c>
      <c r="D37" s="82"/>
      <c r="E37" s="8" t="s">
        <v>18</v>
      </c>
      <c r="F37" s="64">
        <f>F36*1.1-F36</f>
        <v>334400.00000000047</v>
      </c>
      <c r="G37" s="65"/>
      <c r="H37" s="10"/>
      <c r="I37" s="2"/>
    </row>
    <row r="38" spans="1:9" ht="17.25" customHeight="1">
      <c r="A38" s="71" t="s">
        <v>26</v>
      </c>
      <c r="B38" s="72"/>
      <c r="C38" s="40"/>
      <c r="D38" s="41"/>
      <c r="E38" s="8" t="s">
        <v>25</v>
      </c>
      <c r="F38" s="79" t="s">
        <v>65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6" t="s">
        <v>27</v>
      </c>
      <c r="B39" s="37"/>
      <c r="C39" s="42">
        <f>SUM(C36:C37)-C38</f>
        <v>0</v>
      </c>
      <c r="D39" s="43"/>
      <c r="E39" s="21" t="s">
        <v>73</v>
      </c>
      <c r="F39" s="68"/>
      <c r="G39" s="69"/>
      <c r="H39" s="70"/>
      <c r="I39" s="2"/>
    </row>
    <row r="40" spans="1:9" ht="20.25" customHeight="1">
      <c r="A40" s="38"/>
      <c r="B40" s="39"/>
      <c r="C40" s="44"/>
      <c r="D40" s="45"/>
      <c r="E40" s="25" t="s">
        <v>19</v>
      </c>
      <c r="F40" s="67">
        <f>IF(F38="현금(이체X)",F36,IF(F38="웹결제",ROUND(Sheet2!B7,-4),IF(F38="이체 및 현금영수증",F36+F36*10%,IF(F38="이체 및 세금계산서",F36+F36*10%,IF(F38="이체 및 세금계산서",F36+F36*10%,)))))-F39</f>
        <v>3678400</v>
      </c>
      <c r="G40" s="67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3" t="s">
        <v>48</v>
      </c>
      <c r="G41" s="113"/>
      <c r="H41" s="27">
        <f>F40-(F37+F36)</f>
        <v>0</v>
      </c>
      <c r="I41" s="2"/>
    </row>
    <row r="42" spans="1:9" ht="16.5" customHeight="1">
      <c r="B42" s="34"/>
      <c r="C42" s="2"/>
      <c r="D42" s="2"/>
      <c r="E42" s="35" t="s">
        <v>45</v>
      </c>
      <c r="F42" s="35"/>
      <c r="G42" s="35"/>
      <c r="H42" s="35"/>
      <c r="I42" s="2"/>
    </row>
    <row r="43" spans="1:9">
      <c r="A43" s="50"/>
      <c r="B43" s="50"/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35"/>
      <c r="F44" s="35"/>
      <c r="G44" s="35"/>
      <c r="H44" s="3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59</v>
      </c>
      <c r="B3" s="50"/>
      <c r="C3" s="50"/>
      <c r="E3" t="s">
        <v>52</v>
      </c>
      <c r="F3">
        <f>Sheet1!F36</f>
        <v>3344000</v>
      </c>
    </row>
    <row r="4" spans="1:7">
      <c r="A4" t="s">
        <v>58</v>
      </c>
      <c r="B4" s="29" t="s">
        <v>56</v>
      </c>
      <c r="C4" s="31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2">
        <f>(F3-C4)*C5</f>
        <v>3128400.0000000005</v>
      </c>
      <c r="D6" t="s">
        <v>55</v>
      </c>
    </row>
    <row r="8" spans="1:7">
      <c r="A8" s="50" t="s">
        <v>60</v>
      </c>
      <c r="B8" s="50"/>
      <c r="C8" s="50"/>
    </row>
    <row r="9" spans="1:7">
      <c r="A9" t="s">
        <v>58</v>
      </c>
      <c r="B9" s="30" t="s">
        <v>57</v>
      </c>
      <c r="C9" s="33"/>
      <c r="D9" t="s">
        <v>53</v>
      </c>
      <c r="G9" s="32">
        <f>((F3*C10)-C9)/C10</f>
        <v>3344000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2">
        <f>ROUND(G9,-3)</f>
        <v>3344000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3344000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2023-09-18T03:40:12Z</cp:lastPrinted>
  <dcterms:created xsi:type="dcterms:W3CDTF">2019-03-28T03:58:09Z</dcterms:created>
  <dcterms:modified xsi:type="dcterms:W3CDTF">2023-09-18T03:40:21Z</dcterms:modified>
</cp:coreProperties>
</file>